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ob\Dropbox\Art\CraftyManiac\Bookbinding\"/>
    </mc:Choice>
  </mc:AlternateContent>
  <xr:revisionPtr revIDLastSave="0" documentId="13_ncr:1_{8337425F-6A6F-4B69-9474-FD2CDC5BAD16}" xr6:coauthVersionLast="47" xr6:coauthVersionMax="47" xr10:uidLastSave="{00000000-0000-0000-0000-000000000000}"/>
  <workbookProtection workbookAlgorithmName="SHA-512" workbookHashValue="3ZVMhrvs22mS5x8fjsoubbJzl4qUMIFJoqOHsWk/ZQohyUxpq2xinuoG2+lTkx10kk3sQcWLABdUozKv5girCw==" workbookSaltValue="wJCMGyo2nbyA32PHxC34zQ==" workbookSpinCount="100000" lockStructure="1"/>
  <bookViews>
    <workbookView xWindow="-98" yWindow="-98" windowWidth="28996" windowHeight="15945" xr2:uid="{B8EE32AE-4C38-44A6-AAD6-16FA174C3022}"/>
  </bookViews>
  <sheets>
    <sheet name="Signatures" sheetId="1" r:id="rId1"/>
    <sheet name="Signature Thickness" sheetId="3" r:id="rId2"/>
  </sheets>
  <definedNames>
    <definedName name="chart" localSheetId="1">'Signature Thickness'!$G$3</definedName>
    <definedName name="_xlnm.Print_Area" localSheetId="1">'Signature Thickness'!$A$1:$P$32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C64" i="1" s="1"/>
  <c r="C56" i="1"/>
  <c r="C57" i="1" s="1"/>
  <c r="C58" i="1" s="1"/>
  <c r="C59" i="1" s="1"/>
  <c r="C60" i="1" s="1"/>
  <c r="C61" i="1" s="1"/>
  <c r="C62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7" i="1"/>
  <c r="D7" i="1" s="1"/>
  <c r="C10" i="1"/>
  <c r="C2" i="3" l="1"/>
  <c r="C7" i="3" s="1"/>
  <c r="C35" i="1"/>
  <c r="C36" i="1" s="1"/>
  <c r="C37" i="1" s="1"/>
  <c r="C11" i="1"/>
  <c r="D57" i="1" l="1"/>
  <c r="E57" i="1" s="1"/>
  <c r="D58" i="1"/>
  <c r="E58" i="1" s="1"/>
  <c r="D59" i="1"/>
  <c r="E59" i="1" s="1"/>
  <c r="D60" i="1"/>
  <c r="E60" i="1" s="1"/>
  <c r="D56" i="1"/>
  <c r="E56" i="1" s="1"/>
  <c r="D62" i="1"/>
  <c r="E62" i="1" s="1"/>
  <c r="D63" i="1"/>
  <c r="E63" i="1" s="1"/>
  <c r="D64" i="1"/>
  <c r="E64" i="1" s="1"/>
  <c r="D61" i="1"/>
  <c r="E61" i="1" s="1"/>
  <c r="C14" i="3"/>
  <c r="C30" i="3"/>
  <c r="C23" i="3"/>
  <c r="C17" i="3"/>
  <c r="C15" i="3"/>
  <c r="C25" i="3"/>
  <c r="C12" i="3"/>
  <c r="C10" i="3"/>
  <c r="C20" i="3"/>
  <c r="C6" i="3"/>
  <c r="C18" i="3"/>
  <c r="C28" i="3"/>
  <c r="C8" i="3"/>
  <c r="C26" i="3"/>
  <c r="C22" i="3"/>
  <c r="C16" i="3"/>
  <c r="C11" i="3"/>
  <c r="C13" i="3"/>
  <c r="C24" i="3"/>
  <c r="C19" i="3"/>
  <c r="C21" i="3"/>
  <c r="C9" i="3"/>
  <c r="C27" i="3"/>
  <c r="C29" i="3"/>
  <c r="D6" i="3"/>
  <c r="E6" i="3" s="1"/>
  <c r="C38" i="1"/>
  <c r="E15" i="1"/>
  <c r="D16" i="1" s="1"/>
  <c r="E16" i="1" s="1"/>
  <c r="D17" i="1" s="1"/>
  <c r="E17" i="1" s="1"/>
  <c r="D18" i="1" s="1"/>
  <c r="E18" i="1" s="1"/>
  <c r="D15" i="1"/>
  <c r="D4" i="1"/>
  <c r="D5" i="1" s="1"/>
  <c r="D11" i="1"/>
  <c r="D7" i="3" l="1"/>
  <c r="E7" i="3" s="1"/>
  <c r="C39" i="1"/>
  <c r="D19" i="1"/>
  <c r="E19" i="1" s="1"/>
  <c r="D8" i="3" l="1"/>
  <c r="E8" i="3" s="1"/>
  <c r="C40" i="1"/>
  <c r="D20" i="1"/>
  <c r="E20" i="1" s="1"/>
  <c r="D21" i="1" s="1"/>
  <c r="E21" i="1" s="1"/>
  <c r="D22" i="1" s="1"/>
  <c r="E22" i="1" s="1"/>
  <c r="D23" i="1" s="1"/>
  <c r="E23" i="1" s="1"/>
  <c r="D24" i="1" s="1"/>
  <c r="E24" i="1" s="1"/>
  <c r="D25" i="1" s="1"/>
  <c r="E25" i="1" s="1"/>
  <c r="D26" i="1" s="1"/>
  <c r="E26" i="1" s="1"/>
  <c r="D27" i="1" s="1"/>
  <c r="E27" i="1" s="1"/>
  <c r="D28" i="1" s="1"/>
  <c r="E28" i="1" s="1"/>
  <c r="D29" i="1" s="1"/>
  <c r="E29" i="1" s="1"/>
  <c r="D30" i="1" s="1"/>
  <c r="E30" i="1" s="1"/>
  <c r="D31" i="1" s="1"/>
  <c r="E31" i="1" s="1"/>
  <c r="D32" i="1" s="1"/>
  <c r="E32" i="1" s="1"/>
  <c r="D33" i="1" s="1"/>
  <c r="E33" i="1" s="1"/>
  <c r="D34" i="1" s="1"/>
  <c r="E34" i="1" s="1"/>
  <c r="D35" i="1" s="1"/>
  <c r="E35" i="1" s="1"/>
  <c r="D36" i="1" s="1"/>
  <c r="E36" i="1" s="1"/>
  <c r="D37" i="1" s="1"/>
  <c r="E37" i="1" s="1"/>
  <c r="D38" i="1" s="1"/>
  <c r="E38" i="1" s="1"/>
  <c r="D39" i="1" s="1"/>
  <c r="E39" i="1" s="1"/>
  <c r="D40" i="1" s="1"/>
  <c r="E40" i="1" s="1"/>
  <c r="D9" i="3" l="1"/>
  <c r="E9" i="3" s="1"/>
  <c r="C41" i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D55" i="1" s="1"/>
  <c r="E55" i="1" s="1"/>
  <c r="D10" i="3" l="1"/>
  <c r="E10" i="3" s="1"/>
  <c r="D41" i="1"/>
  <c r="E41" i="1" s="1"/>
  <c r="D42" i="1" s="1"/>
  <c r="E42" i="1" s="1"/>
  <c r="D43" i="1" s="1"/>
  <c r="E43" i="1" s="1"/>
  <c r="D44" i="1" s="1"/>
  <c r="E44" i="1" s="1"/>
  <c r="D45" i="1" s="1"/>
  <c r="E45" i="1" s="1"/>
  <c r="D46" i="1" s="1"/>
  <c r="E46" i="1" s="1"/>
  <c r="D47" i="1" s="1"/>
  <c r="E47" i="1" s="1"/>
  <c r="D48" i="1" s="1"/>
  <c r="E48" i="1" s="1"/>
  <c r="D49" i="1" s="1"/>
  <c r="E49" i="1" s="1"/>
  <c r="D50" i="1" s="1"/>
  <c r="E50" i="1" s="1"/>
  <c r="D51" i="1" s="1"/>
  <c r="E51" i="1" s="1"/>
  <c r="D52" i="1" s="1"/>
  <c r="E52" i="1" s="1"/>
  <c r="D53" i="1" s="1"/>
  <c r="E53" i="1" s="1"/>
  <c r="D54" i="1" s="1"/>
  <c r="E54" i="1" s="1"/>
  <c r="D11" i="3" l="1"/>
  <c r="E11" i="3" s="1"/>
  <c r="D12" i="3" l="1"/>
  <c r="E12" i="3" s="1"/>
  <c r="D13" i="3" l="1"/>
  <c r="E13" i="3" s="1"/>
  <c r="D14" i="3" l="1"/>
  <c r="E14" i="3" s="1"/>
  <c r="D15" i="3" l="1"/>
  <c r="E15" i="3" s="1"/>
  <c r="D16" i="3" l="1"/>
  <c r="E16" i="3" s="1"/>
  <c r="D17" i="3" l="1"/>
  <c r="E17" i="3" s="1"/>
  <c r="D18" i="3" l="1"/>
  <c r="E18" i="3" s="1"/>
  <c r="D19" i="3" l="1"/>
  <c r="E19" i="3" s="1"/>
  <c r="D20" i="3" l="1"/>
  <c r="E20" i="3" s="1"/>
  <c r="D21" i="3" l="1"/>
  <c r="E21" i="3" s="1"/>
  <c r="D22" i="3" l="1"/>
  <c r="E22" i="3" s="1"/>
  <c r="D23" i="3" l="1"/>
  <c r="E23" i="3" s="1"/>
  <c r="D24" i="3" l="1"/>
  <c r="E24" i="3" s="1"/>
  <c r="D25" i="3" l="1"/>
  <c r="E25" i="3" s="1"/>
  <c r="D26" i="3" l="1"/>
  <c r="E26" i="3" s="1"/>
  <c r="D27" i="3" l="1"/>
  <c r="E27" i="3" s="1"/>
  <c r="D28" i="3" l="1"/>
  <c r="E28" i="3" s="1"/>
  <c r="D30" i="3" l="1"/>
  <c r="E30" i="3" s="1"/>
  <c r="D29" i="3"/>
  <c r="E29" i="3" s="1"/>
</calcChain>
</file>

<file path=xl/sharedStrings.xml><?xml version="1.0" encoding="utf-8"?>
<sst xmlns="http://schemas.openxmlformats.org/spreadsheetml/2006/main" count="113" uniqueCount="95">
  <si>
    <t>Number of Source Pages</t>
  </si>
  <si>
    <t>Number of Sheets in Signature</t>
  </si>
  <si>
    <t>Number of Pages in Signature</t>
  </si>
  <si>
    <t>Number of Signatures</t>
  </si>
  <si>
    <t>Before Page Padding</t>
  </si>
  <si>
    <t>After Page Padding</t>
  </si>
  <si>
    <t>Total Pages</t>
  </si>
  <si>
    <t>Start</t>
  </si>
  <si>
    <t>End</t>
  </si>
  <si>
    <t>(Sheets x4)</t>
  </si>
  <si>
    <t>Section Pages: Start &amp; End</t>
  </si>
  <si>
    <t>True if Divisible by 4, otherwise false</t>
  </si>
  <si>
    <t>Signature</t>
  </si>
  <si>
    <t>Pages required based on pages per Signature</t>
  </si>
  <si>
    <t>Actual</t>
  </si>
  <si>
    <t>Estimated</t>
  </si>
  <si>
    <t>Estimated Padding (if not a whole number use unequal padding)</t>
  </si>
  <si>
    <t>Must be a whole number (True)</t>
  </si>
  <si>
    <t>Printing Signatures with Acrobat</t>
  </si>
  <si>
    <t>Print booklet to PDF Left Binding</t>
  </si>
  <si>
    <t>Only print range: Start to End</t>
  </si>
  <si>
    <t>Print resulting PDF double sided</t>
  </si>
  <si>
    <t>Flip on Short Edge</t>
  </si>
  <si>
    <t>-</t>
  </si>
  <si>
    <t>Physically Print Signature Files</t>
  </si>
  <si>
    <t>Make a PDF per Signature</t>
  </si>
  <si>
    <t>Padding a PDF</t>
  </si>
  <si>
    <t>(Normally: 4, 8, 16, 32)</t>
  </si>
  <si>
    <t>https://pdfux.com/add-blank-pages-pdf/</t>
  </si>
  <si>
    <t>mm</t>
  </si>
  <si>
    <t>--</t>
  </si>
  <si>
    <t>Bond</t>
  </si>
  <si>
    <t>Ledger</t>
  </si>
  <si>
    <t>Offset</t>
  </si>
  <si>
    <t>Text</t>
  </si>
  <si>
    <t>Cover</t>
  </si>
  <si>
    <t>Tag</t>
  </si>
  <si>
    <t>Index</t>
  </si>
  <si>
    <t>Points</t>
  </si>
  <si>
    <t>*Caliper</t>
  </si>
  <si>
    <t>(inches)</t>
  </si>
  <si>
    <t>millimeters</t>
  </si>
  <si>
    <t>Metric</t>
  </si>
  <si>
    <t>(grams/sq meter)</t>
  </si>
  <si>
    <t>60.2 gsm</t>
  </si>
  <si>
    <t>67.72 gsm</t>
  </si>
  <si>
    <t>75.2 gsm</t>
  </si>
  <si>
    <t>90.3 gsm</t>
  </si>
  <si>
    <t>105.35 gsm</t>
  </si>
  <si>
    <t>109.11 gsm</t>
  </si>
  <si>
    <t>116.63 gsm</t>
  </si>
  <si>
    <t>120 gsm</t>
  </si>
  <si>
    <t>131.68 gsm</t>
  </si>
  <si>
    <t>135.45 gsm</t>
  </si>
  <si>
    <t>146.73 gsm</t>
  </si>
  <si>
    <t>150.5 gsm</t>
  </si>
  <si>
    <t>161.78 gsm</t>
  </si>
  <si>
    <t>165.55 gsm</t>
  </si>
  <si>
    <t>176.83 gsm</t>
  </si>
  <si>
    <t>199.41 gsm</t>
  </si>
  <si>
    <t>203.17 gsm</t>
  </si>
  <si>
    <t>218.22 gsm</t>
  </si>
  <si>
    <t>244.56 gsm</t>
  </si>
  <si>
    <t>252.08 gsm</t>
  </si>
  <si>
    <t>270.9 gsm</t>
  </si>
  <si>
    <t>285.95 gsm</t>
  </si>
  <si>
    <t>308.52 gsm</t>
  </si>
  <si>
    <t>312 gsm</t>
  </si>
  <si>
    <t>385.06 gsm</t>
  </si>
  <si>
    <t>Equivalent Weight</t>
  </si>
  <si>
    <t>Estimated Signature Thickness</t>
  </si>
  <si>
    <t xml:space="preserve">Precision </t>
  </si>
  <si>
    <t>1/4</t>
  </si>
  <si>
    <t>1/8</t>
  </si>
  <si>
    <t>1/16</t>
  </si>
  <si>
    <t>1/32</t>
  </si>
  <si>
    <t>1/64</t>
  </si>
  <si>
    <t>http://paper-paper.com/weight/</t>
  </si>
  <si>
    <t xml:space="preserve">Source: </t>
  </si>
  <si>
    <t>Decimal inches</t>
  </si>
  <si>
    <t>Fractional Inches</t>
  </si>
  <si>
    <t>Fraction</t>
  </si>
  <si>
    <t>Decimal</t>
  </si>
  <si>
    <t>Pages From Signatures</t>
  </si>
  <si>
    <t>Fractional Precision</t>
  </si>
  <si>
    <t>Signature Estimator for PDF Files v2</t>
  </si>
  <si>
    <t>Print This Sheet</t>
  </si>
  <si>
    <t>Press CTRL+P to open print dialog (Windows)</t>
  </si>
  <si>
    <t>Move to Signature Thickness Estimator</t>
  </si>
  <si>
    <t>Estimate Signature Thickness</t>
  </si>
  <si>
    <t>Press CTRL+P to open print dialog</t>
  </si>
  <si>
    <t>(Windows)</t>
  </si>
  <si>
    <t>Move to Signature Estimator</t>
  </si>
  <si>
    <t>Signature Estimator</t>
  </si>
  <si>
    <t>Use [TAB] to move between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</si>
</sst>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80" formatCode="_-* #,##0.000000_-;\-* #,##0.00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FCFCF"/>
        <bgColor indexed="64"/>
      </patternFill>
    </fill>
    <fill>
      <patternFill patternType="solid">
        <fgColor rgb="FFFF80FF"/>
        <bgColor indexed="64"/>
      </patternFill>
    </fill>
    <fill>
      <patternFill patternType="solid">
        <fgColor rgb="FFA6E798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B6E9F3"/>
        <bgColor indexed="64"/>
      </patternFill>
    </fill>
    <fill>
      <patternFill patternType="solid">
        <fgColor rgb="FFDFCAA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AEB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46DD"/>
        <bgColor indexed="64"/>
      </patternFill>
    </fill>
    <fill>
      <patternFill patternType="solid">
        <fgColor rgb="FFE1D2F7"/>
        <bgColor indexed="64"/>
      </patternFill>
    </fill>
    <fill>
      <patternFill patternType="solid">
        <fgColor rgb="FF00FF40"/>
        <bgColor indexed="64"/>
      </patternFill>
    </fill>
    <fill>
      <patternFill patternType="solid">
        <fgColor rgb="FFD7E840"/>
        <bgColor indexed="64"/>
      </patternFill>
    </fill>
    <fill>
      <patternFill patternType="solid">
        <fgColor rgb="FF64DBD5"/>
        <bgColor indexed="64"/>
      </patternFill>
    </fill>
    <fill>
      <patternFill patternType="solid">
        <fgColor rgb="FFD3B781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7F7F7F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180" fontId="0" fillId="0" borderId="0" xfId="1" applyNumberFormat="1" applyFont="1" applyProtection="1"/>
    <xf numFmtId="0" fontId="2" fillId="2" borderId="11" xfId="2" applyBorder="1" applyProtection="1">
      <protection locked="0"/>
    </xf>
    <xf numFmtId="0" fontId="2" fillId="2" borderId="2" xfId="2" applyBorder="1" applyProtection="1">
      <protection locked="0"/>
    </xf>
    <xf numFmtId="0" fontId="2" fillId="2" borderId="1" xfId="2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8" xfId="0" applyBorder="1" applyAlignment="1" applyProtection="1">
      <alignment vertical="center"/>
    </xf>
    <xf numFmtId="0" fontId="0" fillId="3" borderId="18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 vertical="center"/>
    </xf>
    <xf numFmtId="0" fontId="0" fillId="7" borderId="18" xfId="0" applyFill="1" applyBorder="1" applyAlignment="1" applyProtection="1">
      <alignment horizontal="center" vertical="center"/>
    </xf>
    <xf numFmtId="0" fontId="0" fillId="8" borderId="18" xfId="0" applyFill="1" applyBorder="1" applyAlignment="1" applyProtection="1">
      <alignment horizontal="center" vertical="center"/>
    </xf>
    <xf numFmtId="0" fontId="0" fillId="9" borderId="18" xfId="0" applyFill="1" applyBorder="1" applyAlignment="1" applyProtection="1">
      <alignment horizontal="center" vertical="center"/>
    </xf>
    <xf numFmtId="0" fontId="0" fillId="10" borderId="18" xfId="0" applyFill="1" applyBorder="1" applyAlignment="1" applyProtection="1">
      <alignment horizontal="center" vertical="center"/>
    </xf>
    <xf numFmtId="0" fontId="0" fillId="11" borderId="18" xfId="0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0" fillId="0" borderId="19" xfId="0" applyBorder="1" applyAlignment="1" applyProtection="1">
      <alignment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  <xf numFmtId="0" fontId="0" fillId="7" borderId="19" xfId="0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center" vertical="center"/>
    </xf>
    <xf numFmtId="0" fontId="0" fillId="10" borderId="19" xfId="0" applyFill="1" applyBorder="1" applyAlignment="1" applyProtection="1">
      <alignment horizontal="center" vertical="center"/>
    </xf>
    <xf numFmtId="0" fontId="0" fillId="11" borderId="19" xfId="0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3" borderId="19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49" fontId="0" fillId="0" borderId="0" xfId="0" applyNumberFormat="1" applyProtection="1"/>
    <xf numFmtId="43" fontId="0" fillId="0" borderId="0" xfId="1" applyFont="1" applyProtection="1"/>
    <xf numFmtId="13" fontId="0" fillId="0" borderId="0" xfId="0" applyNumberFormat="1" applyAlignment="1" applyProtection="1">
      <alignment horizontal="center"/>
    </xf>
    <xf numFmtId="0" fontId="0" fillId="0" borderId="18" xfId="0" applyBorder="1" applyAlignment="1" applyProtection="1">
      <alignment vertical="center"/>
    </xf>
    <xf numFmtId="0" fontId="0" fillId="12" borderId="18" xfId="0" applyFill="1" applyBorder="1" applyAlignment="1" applyProtection="1">
      <alignment vertical="center"/>
    </xf>
    <xf numFmtId="0" fontId="0" fillId="13" borderId="18" xfId="0" applyFill="1" applyBorder="1" applyAlignment="1" applyProtection="1">
      <alignment vertical="center"/>
    </xf>
    <xf numFmtId="0" fontId="0" fillId="5" borderId="18" xfId="0" applyFill="1" applyBorder="1" applyAlignment="1" applyProtection="1">
      <alignment vertical="center"/>
    </xf>
    <xf numFmtId="0" fontId="0" fillId="6" borderId="18" xfId="0" applyFill="1" applyBorder="1" applyAlignment="1" applyProtection="1">
      <alignment vertical="center"/>
    </xf>
    <xf numFmtId="0" fontId="0" fillId="7" borderId="18" xfId="0" applyFill="1" applyBorder="1" applyAlignment="1" applyProtection="1">
      <alignment vertical="center"/>
    </xf>
    <xf numFmtId="0" fontId="0" fillId="8" borderId="18" xfId="0" applyFill="1" applyBorder="1" applyAlignment="1" applyProtection="1">
      <alignment vertical="center"/>
    </xf>
    <xf numFmtId="0" fontId="0" fillId="9" borderId="18" xfId="0" applyFill="1" applyBorder="1" applyAlignment="1" applyProtection="1">
      <alignment vertical="center"/>
    </xf>
    <xf numFmtId="0" fontId="0" fillId="10" borderId="18" xfId="0" applyFill="1" applyBorder="1" applyAlignment="1" applyProtection="1">
      <alignment vertical="center"/>
    </xf>
    <xf numFmtId="0" fontId="0" fillId="11" borderId="18" xfId="0" applyFill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3" borderId="17" xfId="0" applyFill="1" applyBorder="1" applyAlignment="1" applyProtection="1">
      <alignment vertical="center"/>
    </xf>
    <xf numFmtId="0" fontId="0" fillId="4" borderId="17" xfId="0" applyFill="1" applyBorder="1" applyAlignment="1" applyProtection="1">
      <alignment vertical="center"/>
    </xf>
    <xf numFmtId="0" fontId="0" fillId="5" borderId="17" xfId="0" applyFill="1" applyBorder="1" applyAlignment="1" applyProtection="1">
      <alignment vertical="center"/>
    </xf>
    <xf numFmtId="0" fontId="0" fillId="6" borderId="17" xfId="0" applyFill="1" applyBorder="1" applyAlignment="1" applyProtection="1">
      <alignment vertical="center"/>
    </xf>
    <xf numFmtId="0" fontId="0" fillId="7" borderId="17" xfId="0" applyFill="1" applyBorder="1" applyAlignment="1" applyProtection="1">
      <alignment vertical="center"/>
    </xf>
    <xf numFmtId="0" fontId="0" fillId="8" borderId="17" xfId="0" applyFill="1" applyBorder="1" applyAlignment="1" applyProtection="1">
      <alignment vertical="center"/>
    </xf>
    <xf numFmtId="0" fontId="0" fillId="9" borderId="17" xfId="0" applyFill="1" applyBorder="1" applyAlignment="1" applyProtection="1">
      <alignment vertical="center"/>
    </xf>
    <xf numFmtId="0" fontId="0" fillId="10" borderId="17" xfId="0" applyFill="1" applyBorder="1" applyAlignment="1" applyProtection="1">
      <alignment vertical="center"/>
    </xf>
    <xf numFmtId="0" fontId="0" fillId="11" borderId="17" xfId="0" applyFill="1" applyBorder="1" applyAlignment="1" applyProtection="1">
      <alignment vertical="center"/>
    </xf>
    <xf numFmtId="0" fontId="0" fillId="12" borderId="17" xfId="0" applyFill="1" applyBorder="1" applyAlignment="1" applyProtection="1">
      <alignment vertical="center"/>
    </xf>
    <xf numFmtId="0" fontId="0" fillId="13" borderId="17" xfId="0" applyFill="1" applyBorder="1" applyAlignment="1" applyProtection="1">
      <alignment vertical="center"/>
    </xf>
    <xf numFmtId="0" fontId="0" fillId="14" borderId="17" xfId="0" applyFill="1" applyBorder="1" applyAlignment="1" applyProtection="1">
      <alignment vertical="center"/>
    </xf>
    <xf numFmtId="0" fontId="0" fillId="15" borderId="17" xfId="0" applyFill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16" borderId="17" xfId="0" applyFill="1" applyBorder="1" applyAlignment="1" applyProtection="1">
      <alignment vertical="center"/>
    </xf>
    <xf numFmtId="0" fontId="0" fillId="17" borderId="17" xfId="0" applyFill="1" applyBorder="1" applyAlignment="1" applyProtection="1">
      <alignment vertical="center"/>
    </xf>
    <xf numFmtId="0" fontId="0" fillId="18" borderId="17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right"/>
    </xf>
    <xf numFmtId="0" fontId="0" fillId="0" borderId="9" xfId="0" applyBorder="1" applyAlignment="1" applyProtection="1">
      <alignment horizontal="center"/>
    </xf>
    <xf numFmtId="0" fontId="0" fillId="0" borderId="10" xfId="0" applyBorder="1" applyProtection="1"/>
    <xf numFmtId="0" fontId="0" fillId="0" borderId="9" xfId="0" applyBorder="1" applyProtection="1"/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164" fontId="0" fillId="0" borderId="0" xfId="1" applyNumberFormat="1" applyFont="1" applyBorder="1" applyProtection="1"/>
    <xf numFmtId="0" fontId="0" fillId="0" borderId="9" xfId="0" applyBorder="1" applyAlignment="1" applyProtection="1">
      <alignment horizontal="right"/>
    </xf>
    <xf numFmtId="0" fontId="3" fillId="0" borderId="0" xfId="0" applyFont="1" applyBorder="1" applyProtection="1"/>
    <xf numFmtId="0" fontId="0" fillId="0" borderId="0" xfId="0" quotePrefix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3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7" fillId="0" borderId="0" xfId="3" applyBorder="1" applyAlignment="1" applyProtection="1">
      <alignment horizontal="center"/>
      <protection locked="0"/>
    </xf>
    <xf numFmtId="0" fontId="7" fillId="0" borderId="10" xfId="3" applyBorder="1" applyAlignment="1" applyProtection="1">
      <alignment horizontal="center"/>
      <protection locked="0"/>
    </xf>
    <xf numFmtId="0" fontId="7" fillId="0" borderId="4" xfId="3" applyBorder="1" applyAlignment="1" applyProtection="1">
      <alignment horizontal="center"/>
      <protection locked="0"/>
    </xf>
    <xf numFmtId="0" fontId="7" fillId="0" borderId="5" xfId="3" applyBorder="1" applyAlignment="1" applyProtection="1">
      <alignment horizontal="center"/>
      <protection locked="0"/>
    </xf>
    <xf numFmtId="0" fontId="7" fillId="0" borderId="0" xfId="3" applyAlignment="1" applyProtection="1">
      <alignment horizontal="center"/>
      <protection locked="0"/>
    </xf>
    <xf numFmtId="0" fontId="7" fillId="0" borderId="0" xfId="3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18">
    <dxf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18" formatCode="#\ ??/??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80" formatCode="_-* #,##0.000000_-;\-* #,##0.000000_-;_-* &quot;-&quot;??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protection locked="1" hidden="0"/>
    </dxf>
    <dxf>
      <font>
        <b/>
      </font>
      <protection locked="1" hidden="0"/>
    </dxf>
    <dxf>
      <protection locked="1" hidden="0"/>
    </dxf>
    <dxf>
      <numFmt numFmtId="30" formatCode="@"/>
      <protection locked="1" hidden="0"/>
    </dxf>
    <dxf>
      <fill>
        <patternFill patternType="solid"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rgb="FFFFCCCC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0</xdr:col>
      <xdr:colOff>2355971</xdr:colOff>
      <xdr:row>13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D3980A-24CE-4852-9B45-D668EF49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2317871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2364306</xdr:colOff>
      <xdr:row>13</xdr:row>
      <xdr:rowOff>95461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DEFBC2-73F6-426D-AAC9-DBB1C2E0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"/>
          <a:ext cx="2316681" cy="24386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F20141-5C75-44BF-87E1-D51AF5CEC2FD}" name="Table1" displayName="Table1" ref="C14:E64" totalsRowShown="0" headerRowDxfId="1" dataDxfId="0">
  <autoFilter ref="C14:E64" xr:uid="{AFF20141-5C75-44BF-87E1-D51AF5CEC2FD}"/>
  <tableColumns count="3">
    <tableColumn id="1" xr3:uid="{0574CD72-C775-4589-B1D6-4C31EB71C528}" name="Signature" dataDxfId="4"/>
    <tableColumn id="2" xr3:uid="{0DDEBC3A-6E37-4A39-A246-546470EF1A19}" name="Start" dataDxfId="3" dataCellStyle="Comma">
      <calculatedColumnFormula>E14+1</calculatedColumnFormula>
    </tableColumn>
    <tableColumn id="3" xr3:uid="{08172092-0848-4D2F-848D-B0B3F62EA6DC}" name="End" dataDxfId="2" dataCellStyle="Comma">
      <calculatedColumnFormula>D15+$C$10-1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E62A91-354A-4F9A-A718-1D028F4FF427}" name="Table2" displayName="Table2" ref="Q4:R9" totalsRowShown="0" headerRowDxfId="11" dataDxfId="10">
  <autoFilter ref="Q4:R9" xr:uid="{CDE62A91-354A-4F9A-A718-1D028F4FF427}">
    <filterColumn colId="0" hiddenButton="1"/>
    <filterColumn colId="1" hiddenButton="1"/>
  </autoFilter>
  <tableColumns count="2">
    <tableColumn id="1" xr3:uid="{BDCC96E0-09BF-4EC8-9D69-93A9E60648DF}" name="Fraction" dataDxfId="13"/>
    <tableColumn id="2" xr3:uid="{613FC340-7C36-4DC2-AF2F-E7F53A0779D1}" name="Decimal" dataDxfId="12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EBC185-DF53-4AFE-A51A-31939F4E5B90}" name="Table3" displayName="Table3" ref="C5:E30" totalsRowShown="0" headerRowDxfId="6" dataDxfId="5">
  <autoFilter ref="C5:E30" xr:uid="{3EEBC185-DF53-4AFE-A51A-31939F4E5B90}">
    <filterColumn colId="0" hiddenButton="1"/>
    <filterColumn colId="1" hiddenButton="1"/>
    <filterColumn colId="2" hiddenButton="1"/>
  </autoFilter>
  <tableColumns count="3">
    <tableColumn id="1" xr3:uid="{EE59AF74-64C8-4D1A-9A26-C9B9068A3516}" name="mm" dataDxfId="9" dataCellStyle="Comma">
      <calculatedColumnFormula>$C$2*O6/2</calculatedColumnFormula>
    </tableColumn>
    <tableColumn id="2" xr3:uid="{597FF83E-B01D-4DB6-AA15-3EE2C2D617ED}" name="Decimal inches" dataDxfId="8" dataCellStyle="Comma">
      <calculatedColumnFormula>CONVERT(C6,"mm","in")</calculatedColumnFormula>
    </tableColumn>
    <tableColumn id="3" xr3:uid="{49D40B2B-D9D3-4100-AE17-1E11EA993F73}" name="Fractional Inches" dataDxfId="7">
      <calculatedColumnFormula>MROUND(D6,VLOOKUP($E$2,$Q$5:$R$9,2,FALSE))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dfux.com/add-blank-pages-pdf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aper-paper.com/weight/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D226-3F8F-41DC-9AE2-EE5EF865FD0A}">
  <sheetPr>
    <pageSetUpPr fitToPage="1"/>
  </sheetPr>
  <dimension ref="A2:J65"/>
  <sheetViews>
    <sheetView showGridLines="0" showRowColHeaders="0" tabSelected="1" workbookViewId="0">
      <selection activeCell="G35" sqref="G35:J35"/>
    </sheetView>
  </sheetViews>
  <sheetFormatPr defaultRowHeight="14.25" x14ac:dyDescent="0.45"/>
  <cols>
    <col min="1" max="1" width="33.73046875" style="6" customWidth="1"/>
    <col min="2" max="2" width="34.06640625" style="6" customWidth="1"/>
    <col min="3" max="5" width="13.265625" style="6" customWidth="1"/>
    <col min="6" max="9" width="9.06640625" style="6"/>
    <col min="10" max="10" width="10" style="6" customWidth="1"/>
    <col min="11" max="16384" width="9.06640625" style="6"/>
  </cols>
  <sheetData>
    <row r="2" spans="1:10" ht="23.25" x14ac:dyDescent="0.7">
      <c r="B2" s="72" t="s">
        <v>85</v>
      </c>
      <c r="C2" s="73"/>
      <c r="D2" s="73"/>
      <c r="E2" s="73"/>
      <c r="F2" s="73"/>
      <c r="G2" s="73"/>
      <c r="H2" s="73"/>
      <c r="I2" s="73"/>
      <c r="J2" s="74"/>
    </row>
    <row r="3" spans="1:10" ht="14.65" thickBot="1" x14ac:dyDescent="0.5">
      <c r="B3" s="75" t="s">
        <v>14</v>
      </c>
      <c r="C3" s="76"/>
      <c r="D3" s="75" t="s">
        <v>15</v>
      </c>
      <c r="E3" s="76"/>
      <c r="F3" s="76"/>
      <c r="G3" s="76"/>
      <c r="H3" s="76"/>
      <c r="I3" s="76"/>
      <c r="J3" s="77"/>
    </row>
    <row r="4" spans="1:10" ht="14.65" thickTop="1" x14ac:dyDescent="0.45">
      <c r="B4" s="78" t="s">
        <v>0</v>
      </c>
      <c r="C4" s="2">
        <v>88</v>
      </c>
      <c r="D4" s="79">
        <f>IF(MOD(C11,1)=0,C11*C10,ROUNDUP(C11,0)*C10)</f>
        <v>96</v>
      </c>
      <c r="E4" s="67" t="s">
        <v>13</v>
      </c>
      <c r="F4" s="67"/>
      <c r="G4" s="67"/>
      <c r="H4" s="67"/>
      <c r="I4" s="67"/>
      <c r="J4" s="80"/>
    </row>
    <row r="5" spans="1:10" x14ac:dyDescent="0.45">
      <c r="B5" s="78" t="s">
        <v>4</v>
      </c>
      <c r="C5" s="3">
        <v>4</v>
      </c>
      <c r="D5" s="79">
        <f>(D4-C4)/2</f>
        <v>4</v>
      </c>
      <c r="E5" s="67" t="s">
        <v>16</v>
      </c>
      <c r="F5" s="67"/>
      <c r="G5" s="67"/>
      <c r="H5" s="67"/>
      <c r="I5" s="67"/>
      <c r="J5" s="80"/>
    </row>
    <row r="6" spans="1:10" x14ac:dyDescent="0.45">
      <c r="B6" s="78" t="s">
        <v>5</v>
      </c>
      <c r="C6" s="3">
        <v>4</v>
      </c>
      <c r="D6" s="81"/>
      <c r="E6" s="67"/>
      <c r="F6" s="67"/>
      <c r="G6" s="67"/>
      <c r="H6" s="67"/>
      <c r="I6" s="67"/>
      <c r="J6" s="80"/>
    </row>
    <row r="7" spans="1:10" x14ac:dyDescent="0.45">
      <c r="B7" s="78" t="s">
        <v>6</v>
      </c>
      <c r="C7" s="67">
        <f>SUM(C4:C6)</f>
        <v>96</v>
      </c>
      <c r="D7" s="81" t="b">
        <f>MOD(C7,4)=0</f>
        <v>1</v>
      </c>
      <c r="E7" s="67" t="s">
        <v>11</v>
      </c>
      <c r="F7" s="67"/>
      <c r="G7" s="67"/>
      <c r="H7" s="67"/>
      <c r="I7" s="67"/>
      <c r="J7" s="80"/>
    </row>
    <row r="8" spans="1:10" x14ac:dyDescent="0.45">
      <c r="B8" s="78"/>
      <c r="C8" s="67"/>
      <c r="D8" s="81"/>
      <c r="E8" s="67"/>
      <c r="F8" s="67"/>
      <c r="G8" s="67"/>
      <c r="H8" s="67"/>
      <c r="I8" s="67"/>
      <c r="J8" s="80"/>
    </row>
    <row r="9" spans="1:10" x14ac:dyDescent="0.45">
      <c r="B9" s="78" t="s">
        <v>1</v>
      </c>
      <c r="C9" s="3">
        <v>4</v>
      </c>
      <c r="D9" s="81"/>
      <c r="E9" s="67" t="s">
        <v>27</v>
      </c>
      <c r="F9" s="67"/>
      <c r="G9" s="67"/>
      <c r="H9" s="67"/>
      <c r="I9" s="67"/>
      <c r="J9" s="80"/>
    </row>
    <row r="10" spans="1:10" x14ac:dyDescent="0.45">
      <c r="B10" s="78" t="s">
        <v>2</v>
      </c>
      <c r="C10" s="67">
        <f>C9*4</f>
        <v>16</v>
      </c>
      <c r="D10" s="81"/>
      <c r="E10" s="67" t="s">
        <v>9</v>
      </c>
      <c r="F10" s="67"/>
      <c r="G10" s="67"/>
      <c r="H10" s="67"/>
      <c r="I10" s="67"/>
      <c r="J10" s="80"/>
    </row>
    <row r="11" spans="1:10" x14ac:dyDescent="0.45">
      <c r="B11" s="78" t="s">
        <v>3</v>
      </c>
      <c r="C11" s="67">
        <f>C7/C10</f>
        <v>6</v>
      </c>
      <c r="D11" s="81" t="b">
        <f>MOD(C11,1)=0</f>
        <v>1</v>
      </c>
      <c r="E11" s="67" t="s">
        <v>17</v>
      </c>
      <c r="F11" s="67"/>
      <c r="G11" s="67"/>
      <c r="H11" s="67"/>
      <c r="I11" s="67"/>
      <c r="J11" s="80"/>
    </row>
    <row r="12" spans="1:10" x14ac:dyDescent="0.45">
      <c r="B12" s="78"/>
      <c r="C12" s="67"/>
      <c r="D12" s="67"/>
      <c r="E12" s="67"/>
      <c r="F12" s="67"/>
      <c r="G12" s="67"/>
      <c r="H12" s="67"/>
      <c r="I12" s="67"/>
      <c r="J12" s="80"/>
    </row>
    <row r="13" spans="1:10" x14ac:dyDescent="0.45">
      <c r="B13" s="78"/>
      <c r="C13" s="67"/>
      <c r="D13" s="67"/>
      <c r="E13" s="67"/>
      <c r="F13" s="67"/>
      <c r="G13" s="67"/>
      <c r="H13" s="67"/>
      <c r="I13" s="67"/>
      <c r="J13" s="80"/>
    </row>
    <row r="14" spans="1:10" x14ac:dyDescent="0.45">
      <c r="B14" s="78"/>
      <c r="C14" s="66" t="s">
        <v>12</v>
      </c>
      <c r="D14" s="66" t="s">
        <v>7</v>
      </c>
      <c r="E14" s="66" t="s">
        <v>8</v>
      </c>
      <c r="F14" s="67"/>
      <c r="G14" s="82" t="s">
        <v>18</v>
      </c>
      <c r="H14" s="82"/>
      <c r="I14" s="82"/>
      <c r="J14" s="83"/>
    </row>
    <row r="15" spans="1:10" x14ac:dyDescent="0.45">
      <c r="A15" s="100" t="s">
        <v>94</v>
      </c>
      <c r="B15" s="78" t="s">
        <v>10</v>
      </c>
      <c r="C15" s="67">
        <v>1</v>
      </c>
      <c r="D15" s="84">
        <f>IF(C11&gt;0,1,0)</f>
        <v>1</v>
      </c>
      <c r="E15" s="84">
        <f>IF($C$11&gt;0,$C$10,0)</f>
        <v>16</v>
      </c>
      <c r="F15" s="67"/>
      <c r="G15" s="67"/>
      <c r="H15" s="67"/>
      <c r="I15" s="67"/>
      <c r="J15" s="80"/>
    </row>
    <row r="16" spans="1:10" x14ac:dyDescent="0.45">
      <c r="B16" s="85"/>
      <c r="C16" s="67">
        <f>C15+1</f>
        <v>2</v>
      </c>
      <c r="D16" s="84">
        <f>IF(Table1[[#This Row],[Signature]]&lt;=$C$11,E15+1,"")</f>
        <v>17</v>
      </c>
      <c r="E16" s="84">
        <f>IFERROR(D16+$C$10-1,"")</f>
        <v>32</v>
      </c>
      <c r="F16" s="67"/>
      <c r="G16" s="86" t="s">
        <v>25</v>
      </c>
      <c r="H16" s="67"/>
      <c r="I16" s="67"/>
      <c r="J16" s="80"/>
    </row>
    <row r="17" spans="2:10" x14ac:dyDescent="0.45">
      <c r="B17" s="81"/>
      <c r="C17" s="67">
        <f t="shared" ref="C17:C64" si="0">C16+1</f>
        <v>3</v>
      </c>
      <c r="D17" s="84">
        <f>IF(Table1[[#This Row],[Signature]]&lt;=$C$11,E16+1,"")</f>
        <v>33</v>
      </c>
      <c r="E17" s="84">
        <f t="shared" ref="E17:E33" si="1">IFERROR(D17+$C$10-1,"")</f>
        <v>48</v>
      </c>
      <c r="F17" s="87" t="s">
        <v>23</v>
      </c>
      <c r="G17" s="67" t="s">
        <v>19</v>
      </c>
      <c r="H17" s="67"/>
      <c r="I17" s="67"/>
      <c r="J17" s="80"/>
    </row>
    <row r="18" spans="2:10" x14ac:dyDescent="0.45">
      <c r="B18" s="81"/>
      <c r="C18" s="67">
        <f t="shared" si="0"/>
        <v>4</v>
      </c>
      <c r="D18" s="84">
        <f>IF(Table1[[#This Row],[Signature]]&lt;=$C$11,E17+1,"")</f>
        <v>49</v>
      </c>
      <c r="E18" s="84">
        <f t="shared" si="1"/>
        <v>64</v>
      </c>
      <c r="F18" s="87" t="s">
        <v>23</v>
      </c>
      <c r="G18" s="67" t="s">
        <v>20</v>
      </c>
      <c r="H18" s="67"/>
      <c r="I18" s="67"/>
      <c r="J18" s="80"/>
    </row>
    <row r="19" spans="2:10" x14ac:dyDescent="0.45">
      <c r="B19" s="81"/>
      <c r="C19" s="67">
        <f t="shared" si="0"/>
        <v>5</v>
      </c>
      <c r="D19" s="84">
        <f>IF(Table1[[#This Row],[Signature]]&lt;=$C$11,E18+1,"")</f>
        <v>65</v>
      </c>
      <c r="E19" s="84">
        <f t="shared" si="1"/>
        <v>80</v>
      </c>
      <c r="F19" s="88"/>
      <c r="G19" s="67"/>
      <c r="H19" s="67"/>
      <c r="I19" s="67"/>
      <c r="J19" s="80"/>
    </row>
    <row r="20" spans="2:10" x14ac:dyDescent="0.45">
      <c r="B20" s="81"/>
      <c r="C20" s="67">
        <f t="shared" si="0"/>
        <v>6</v>
      </c>
      <c r="D20" s="84">
        <f>IF(Table1[[#This Row],[Signature]]&lt;=$C$11,E19+1,"")</f>
        <v>81</v>
      </c>
      <c r="E20" s="84">
        <f t="shared" si="1"/>
        <v>96</v>
      </c>
      <c r="F20" s="67"/>
      <c r="G20" s="89" t="s">
        <v>24</v>
      </c>
      <c r="H20" s="67"/>
      <c r="I20" s="67"/>
      <c r="J20" s="80"/>
    </row>
    <row r="21" spans="2:10" x14ac:dyDescent="0.45">
      <c r="B21" s="81"/>
      <c r="C21" s="67">
        <f t="shared" si="0"/>
        <v>7</v>
      </c>
      <c r="D21" s="84" t="str">
        <f>IF(Table1[[#This Row],[Signature]]&lt;=$C$11,E20+1,"")</f>
        <v/>
      </c>
      <c r="E21" s="84" t="str">
        <f t="shared" si="1"/>
        <v/>
      </c>
      <c r="F21" s="87" t="s">
        <v>23</v>
      </c>
      <c r="G21" s="67" t="s">
        <v>21</v>
      </c>
      <c r="H21" s="67"/>
      <c r="I21" s="67"/>
      <c r="J21" s="80"/>
    </row>
    <row r="22" spans="2:10" x14ac:dyDescent="0.45">
      <c r="B22" s="81"/>
      <c r="C22" s="67">
        <f t="shared" si="0"/>
        <v>8</v>
      </c>
      <c r="D22" s="84" t="str">
        <f>IF(Table1[[#This Row],[Signature]]&lt;=$C$11,E21+1,"")</f>
        <v/>
      </c>
      <c r="E22" s="84" t="str">
        <f t="shared" si="1"/>
        <v/>
      </c>
      <c r="F22" s="87" t="s">
        <v>23</v>
      </c>
      <c r="G22" s="90" t="s">
        <v>22</v>
      </c>
      <c r="H22" s="67"/>
      <c r="I22" s="67"/>
      <c r="J22" s="80"/>
    </row>
    <row r="23" spans="2:10" x14ac:dyDescent="0.45">
      <c r="B23" s="81"/>
      <c r="C23" s="67">
        <f t="shared" si="0"/>
        <v>9</v>
      </c>
      <c r="D23" s="84" t="str">
        <f>IF(Table1[[#This Row],[Signature]]&lt;=$C$11,E22+1,"")</f>
        <v/>
      </c>
      <c r="E23" s="84" t="str">
        <f t="shared" si="1"/>
        <v/>
      </c>
      <c r="F23" s="67"/>
      <c r="G23" s="67"/>
      <c r="H23" s="67"/>
      <c r="I23" s="67"/>
      <c r="J23" s="80"/>
    </row>
    <row r="24" spans="2:10" x14ac:dyDescent="0.45">
      <c r="B24" s="81"/>
      <c r="C24" s="67">
        <f t="shared" si="0"/>
        <v>10</v>
      </c>
      <c r="D24" s="84" t="str">
        <f>IF(Table1[[#This Row],[Signature]]&lt;=$C$11,E23+1,"")</f>
        <v/>
      </c>
      <c r="E24" s="84" t="str">
        <f t="shared" si="1"/>
        <v/>
      </c>
      <c r="F24" s="67"/>
      <c r="G24" s="67"/>
      <c r="H24" s="67"/>
      <c r="I24" s="67"/>
      <c r="J24" s="80"/>
    </row>
    <row r="25" spans="2:10" x14ac:dyDescent="0.45">
      <c r="B25" s="81"/>
      <c r="C25" s="67">
        <f t="shared" si="0"/>
        <v>11</v>
      </c>
      <c r="D25" s="84" t="str">
        <f>IF(Table1[[#This Row],[Signature]]&lt;=$C$11,E24+1,"")</f>
        <v/>
      </c>
      <c r="E25" s="84" t="str">
        <f t="shared" si="1"/>
        <v/>
      </c>
      <c r="F25" s="67"/>
      <c r="G25" s="82" t="s">
        <v>26</v>
      </c>
      <c r="H25" s="82"/>
      <c r="I25" s="82"/>
      <c r="J25" s="83"/>
    </row>
    <row r="26" spans="2:10" x14ac:dyDescent="0.45">
      <c r="B26" s="81"/>
      <c r="C26" s="67">
        <f t="shared" si="0"/>
        <v>12</v>
      </c>
      <c r="D26" s="84" t="str">
        <f>IF(Table1[[#This Row],[Signature]]&lt;=$C$11,E25+1,"")</f>
        <v/>
      </c>
      <c r="E26" s="84" t="str">
        <f t="shared" si="1"/>
        <v/>
      </c>
      <c r="F26" s="67"/>
      <c r="G26" s="67"/>
      <c r="H26" s="67"/>
      <c r="I26" s="67"/>
      <c r="J26" s="80"/>
    </row>
    <row r="27" spans="2:10" x14ac:dyDescent="0.45">
      <c r="B27" s="81"/>
      <c r="C27" s="67">
        <f t="shared" si="0"/>
        <v>13</v>
      </c>
      <c r="D27" s="84" t="str">
        <f>IF(Table1[[#This Row],[Signature]]&lt;=$C$11,E26+1,"")</f>
        <v/>
      </c>
      <c r="E27" s="84" t="str">
        <f t="shared" si="1"/>
        <v/>
      </c>
      <c r="F27" s="67"/>
      <c r="G27" s="94" t="s">
        <v>28</v>
      </c>
      <c r="H27" s="94"/>
      <c r="I27" s="94"/>
      <c r="J27" s="95"/>
    </row>
    <row r="28" spans="2:10" x14ac:dyDescent="0.45">
      <c r="B28" s="81"/>
      <c r="C28" s="67">
        <f t="shared" si="0"/>
        <v>14</v>
      </c>
      <c r="D28" s="84" t="str">
        <f>IF(Table1[[#This Row],[Signature]]&lt;=$C$11,E27+1,"")</f>
        <v/>
      </c>
      <c r="E28" s="84" t="str">
        <f t="shared" si="1"/>
        <v/>
      </c>
      <c r="F28" s="67"/>
      <c r="G28" s="67"/>
      <c r="H28" s="67"/>
      <c r="I28" s="67"/>
      <c r="J28" s="80"/>
    </row>
    <row r="29" spans="2:10" x14ac:dyDescent="0.45">
      <c r="B29" s="81"/>
      <c r="C29" s="67">
        <f t="shared" si="0"/>
        <v>15</v>
      </c>
      <c r="D29" s="84" t="str">
        <f>IF(Table1[[#This Row],[Signature]]&lt;=$C$11,E28+1,"")</f>
        <v/>
      </c>
      <c r="E29" s="84" t="str">
        <f t="shared" si="1"/>
        <v/>
      </c>
      <c r="F29" s="67"/>
      <c r="G29" s="67"/>
      <c r="H29" s="67"/>
      <c r="I29" s="67"/>
      <c r="J29" s="80"/>
    </row>
    <row r="30" spans="2:10" x14ac:dyDescent="0.45">
      <c r="B30" s="81"/>
      <c r="C30" s="67">
        <f t="shared" si="0"/>
        <v>16</v>
      </c>
      <c r="D30" s="84" t="str">
        <f>IF(Table1[[#This Row],[Signature]]&lt;=$C$11,E29+1,"")</f>
        <v/>
      </c>
      <c r="E30" s="84" t="str">
        <f t="shared" si="1"/>
        <v/>
      </c>
      <c r="F30" s="67"/>
      <c r="G30" s="82" t="s">
        <v>86</v>
      </c>
      <c r="H30" s="82"/>
      <c r="I30" s="82"/>
      <c r="J30" s="83"/>
    </row>
    <row r="31" spans="2:10" x14ac:dyDescent="0.45">
      <c r="B31" s="81"/>
      <c r="C31" s="67">
        <f t="shared" si="0"/>
        <v>17</v>
      </c>
      <c r="D31" s="84" t="str">
        <f>IF(Table1[[#This Row],[Signature]]&lt;=$C$11,E30+1,"")</f>
        <v/>
      </c>
      <c r="E31" s="84" t="str">
        <f t="shared" si="1"/>
        <v/>
      </c>
      <c r="F31" s="67"/>
      <c r="G31" s="67" t="s">
        <v>87</v>
      </c>
      <c r="H31" s="67"/>
      <c r="I31" s="67"/>
      <c r="J31" s="80"/>
    </row>
    <row r="32" spans="2:10" x14ac:dyDescent="0.45">
      <c r="B32" s="81"/>
      <c r="C32" s="67">
        <f t="shared" si="0"/>
        <v>18</v>
      </c>
      <c r="D32" s="84" t="str">
        <f>IF(Table1[[#This Row],[Signature]]&lt;=$C$11,E31+1,"")</f>
        <v/>
      </c>
      <c r="E32" s="84" t="str">
        <f t="shared" si="1"/>
        <v/>
      </c>
      <c r="F32" s="67"/>
      <c r="G32" s="67"/>
      <c r="H32" s="67"/>
      <c r="I32" s="67"/>
      <c r="J32" s="80"/>
    </row>
    <row r="33" spans="2:10" x14ac:dyDescent="0.45">
      <c r="B33" s="81"/>
      <c r="C33" s="67">
        <f t="shared" si="0"/>
        <v>19</v>
      </c>
      <c r="D33" s="84" t="str">
        <f>IF(Table1[[#This Row],[Signature]]&lt;=$C$11,E32+1,"")</f>
        <v/>
      </c>
      <c r="E33" s="84" t="str">
        <f t="shared" si="1"/>
        <v/>
      </c>
      <c r="F33" s="67"/>
      <c r="G33" s="67"/>
      <c r="H33" s="67"/>
      <c r="I33" s="67"/>
      <c r="J33" s="80"/>
    </row>
    <row r="34" spans="2:10" x14ac:dyDescent="0.45">
      <c r="B34" s="81"/>
      <c r="C34" s="67">
        <f t="shared" si="0"/>
        <v>20</v>
      </c>
      <c r="D34" s="84" t="str">
        <f>IF(Table1[[#This Row],[Signature]]&lt;=$C$11,E33+1,"")</f>
        <v/>
      </c>
      <c r="E34" s="84" t="str">
        <f t="shared" ref="E34:E35" si="2">IFERROR(D34+$C$10-1,"")</f>
        <v/>
      </c>
      <c r="F34" s="67"/>
      <c r="G34" s="82" t="s">
        <v>88</v>
      </c>
      <c r="H34" s="82"/>
      <c r="I34" s="82"/>
      <c r="J34" s="83"/>
    </row>
    <row r="35" spans="2:10" x14ac:dyDescent="0.45">
      <c r="B35" s="81"/>
      <c r="C35" s="67">
        <f t="shared" si="0"/>
        <v>21</v>
      </c>
      <c r="D35" s="84" t="str">
        <f>IF(Table1[[#This Row],[Signature]]&lt;=$C$11,E34+1,"")</f>
        <v/>
      </c>
      <c r="E35" s="84" t="str">
        <f t="shared" si="2"/>
        <v/>
      </c>
      <c r="F35" s="67"/>
      <c r="G35" s="96" t="s">
        <v>89</v>
      </c>
      <c r="H35" s="96"/>
      <c r="I35" s="96"/>
      <c r="J35" s="97"/>
    </row>
    <row r="36" spans="2:10" x14ac:dyDescent="0.45">
      <c r="B36" s="81"/>
      <c r="C36" s="67">
        <f t="shared" si="0"/>
        <v>22</v>
      </c>
      <c r="D36" s="84" t="str">
        <f>IF(Table1[[#This Row],[Signature]]&lt;=$C$11,E35+1,"")</f>
        <v/>
      </c>
      <c r="E36" s="84" t="str">
        <f t="shared" ref="E36:E54" si="3">IFERROR(D36+$C$10-1,"")</f>
        <v/>
      </c>
      <c r="F36" s="67"/>
      <c r="G36" s="67"/>
      <c r="H36" s="67"/>
      <c r="I36" s="67"/>
      <c r="J36" s="80"/>
    </row>
    <row r="37" spans="2:10" x14ac:dyDescent="0.45">
      <c r="B37" s="81"/>
      <c r="C37" s="67">
        <f t="shared" si="0"/>
        <v>23</v>
      </c>
      <c r="D37" s="84" t="str">
        <f>IF(Table1[[#This Row],[Signature]]&lt;=$C$11,E36+1,"")</f>
        <v/>
      </c>
      <c r="E37" s="84" t="str">
        <f t="shared" si="3"/>
        <v/>
      </c>
      <c r="F37" s="67"/>
      <c r="G37" s="67"/>
      <c r="H37" s="67"/>
      <c r="I37" s="67"/>
      <c r="J37" s="80"/>
    </row>
    <row r="38" spans="2:10" x14ac:dyDescent="0.45">
      <c r="B38" s="81"/>
      <c r="C38" s="67">
        <f t="shared" si="0"/>
        <v>24</v>
      </c>
      <c r="D38" s="84" t="str">
        <f>IF(Table1[[#This Row],[Signature]]&lt;=$C$11,E37+1,"")</f>
        <v/>
      </c>
      <c r="E38" s="84" t="str">
        <f t="shared" si="3"/>
        <v/>
      </c>
      <c r="F38" s="67"/>
      <c r="G38" s="67"/>
      <c r="H38" s="67"/>
      <c r="I38" s="67"/>
      <c r="J38" s="80"/>
    </row>
    <row r="39" spans="2:10" x14ac:dyDescent="0.45">
      <c r="B39" s="81"/>
      <c r="C39" s="67">
        <f t="shared" si="0"/>
        <v>25</v>
      </c>
      <c r="D39" s="84" t="str">
        <f>IF(Table1[[#This Row],[Signature]]&lt;=$C$11,E38+1,"")</f>
        <v/>
      </c>
      <c r="E39" s="84" t="str">
        <f t="shared" si="3"/>
        <v/>
      </c>
      <c r="F39" s="67"/>
      <c r="G39" s="67"/>
      <c r="H39" s="67"/>
      <c r="I39" s="67"/>
      <c r="J39" s="80"/>
    </row>
    <row r="40" spans="2:10" x14ac:dyDescent="0.45">
      <c r="B40" s="81"/>
      <c r="C40" s="67">
        <f t="shared" si="0"/>
        <v>26</v>
      </c>
      <c r="D40" s="84" t="str">
        <f>IF(Table1[[#This Row],[Signature]]&lt;=$C$11,E39+1,"")</f>
        <v/>
      </c>
      <c r="E40" s="84" t="str">
        <f t="shared" si="3"/>
        <v/>
      </c>
      <c r="F40" s="67"/>
      <c r="G40" s="67"/>
      <c r="H40" s="67"/>
      <c r="I40" s="67"/>
      <c r="J40" s="80"/>
    </row>
    <row r="41" spans="2:10" x14ac:dyDescent="0.45">
      <c r="B41" s="81"/>
      <c r="C41" s="67">
        <f t="shared" si="0"/>
        <v>27</v>
      </c>
      <c r="D41" s="84" t="str">
        <f>IF(Table1[[#This Row],[Signature]]&lt;=$C$11,E40+1,"")</f>
        <v/>
      </c>
      <c r="E41" s="84" t="str">
        <f t="shared" si="3"/>
        <v/>
      </c>
      <c r="F41" s="67"/>
      <c r="G41" s="67"/>
      <c r="H41" s="67"/>
      <c r="I41" s="67"/>
      <c r="J41" s="80"/>
    </row>
    <row r="42" spans="2:10" x14ac:dyDescent="0.45">
      <c r="B42" s="81"/>
      <c r="C42" s="67">
        <f t="shared" si="0"/>
        <v>28</v>
      </c>
      <c r="D42" s="84" t="str">
        <f>IF(Table1[[#This Row],[Signature]]&lt;=$C$11,E41+1,"")</f>
        <v/>
      </c>
      <c r="E42" s="84" t="str">
        <f t="shared" si="3"/>
        <v/>
      </c>
      <c r="F42" s="67"/>
      <c r="G42" s="67"/>
      <c r="H42" s="67"/>
      <c r="I42" s="67"/>
      <c r="J42" s="80"/>
    </row>
    <row r="43" spans="2:10" x14ac:dyDescent="0.45">
      <c r="B43" s="81"/>
      <c r="C43" s="67">
        <f t="shared" si="0"/>
        <v>29</v>
      </c>
      <c r="D43" s="84" t="str">
        <f>IF(Table1[[#This Row],[Signature]]&lt;=$C$11,E42+1,"")</f>
        <v/>
      </c>
      <c r="E43" s="84" t="str">
        <f t="shared" si="3"/>
        <v/>
      </c>
      <c r="F43" s="67"/>
      <c r="G43" s="67"/>
      <c r="H43" s="67"/>
      <c r="I43" s="67"/>
      <c r="J43" s="80"/>
    </row>
    <row r="44" spans="2:10" x14ac:dyDescent="0.45">
      <c r="B44" s="81"/>
      <c r="C44" s="67">
        <f t="shared" si="0"/>
        <v>30</v>
      </c>
      <c r="D44" s="84" t="str">
        <f>IF(Table1[[#This Row],[Signature]]&lt;=$C$11,E43+1,"")</f>
        <v/>
      </c>
      <c r="E44" s="84" t="str">
        <f t="shared" si="3"/>
        <v/>
      </c>
      <c r="F44" s="67"/>
      <c r="G44" s="67"/>
      <c r="H44" s="67"/>
      <c r="I44" s="67"/>
      <c r="J44" s="80"/>
    </row>
    <row r="45" spans="2:10" x14ac:dyDescent="0.45">
      <c r="B45" s="81"/>
      <c r="C45" s="67">
        <f t="shared" si="0"/>
        <v>31</v>
      </c>
      <c r="D45" s="84" t="str">
        <f>IF(Table1[[#This Row],[Signature]]&lt;=$C$11,E44+1,"")</f>
        <v/>
      </c>
      <c r="E45" s="84" t="str">
        <f t="shared" si="3"/>
        <v/>
      </c>
      <c r="F45" s="67"/>
      <c r="G45" s="67"/>
      <c r="H45" s="67"/>
      <c r="I45" s="67"/>
      <c r="J45" s="80"/>
    </row>
    <row r="46" spans="2:10" x14ac:dyDescent="0.45">
      <c r="B46" s="81"/>
      <c r="C46" s="67">
        <f t="shared" si="0"/>
        <v>32</v>
      </c>
      <c r="D46" s="84" t="str">
        <f>IF(Table1[[#This Row],[Signature]]&lt;=$C$11,E45+1,"")</f>
        <v/>
      </c>
      <c r="E46" s="84" t="str">
        <f t="shared" si="3"/>
        <v/>
      </c>
      <c r="F46" s="67"/>
      <c r="G46" s="67"/>
      <c r="H46" s="67"/>
      <c r="I46" s="67"/>
      <c r="J46" s="80"/>
    </row>
    <row r="47" spans="2:10" x14ac:dyDescent="0.45">
      <c r="B47" s="81"/>
      <c r="C47" s="67">
        <f t="shared" si="0"/>
        <v>33</v>
      </c>
      <c r="D47" s="84" t="str">
        <f>IF(Table1[[#This Row],[Signature]]&lt;=$C$11,E46+1,"")</f>
        <v/>
      </c>
      <c r="E47" s="84" t="str">
        <f t="shared" si="3"/>
        <v/>
      </c>
      <c r="F47" s="67"/>
      <c r="G47" s="67"/>
      <c r="H47" s="67"/>
      <c r="I47" s="67"/>
      <c r="J47" s="80"/>
    </row>
    <row r="48" spans="2:10" x14ac:dyDescent="0.45">
      <c r="B48" s="81"/>
      <c r="C48" s="67">
        <f t="shared" si="0"/>
        <v>34</v>
      </c>
      <c r="D48" s="84" t="str">
        <f>IF(Table1[[#This Row],[Signature]]&lt;=$C$11,E47+1,"")</f>
        <v/>
      </c>
      <c r="E48" s="84" t="str">
        <f t="shared" si="3"/>
        <v/>
      </c>
      <c r="F48" s="67"/>
      <c r="G48" s="67"/>
      <c r="H48" s="67"/>
      <c r="I48" s="67"/>
      <c r="J48" s="80"/>
    </row>
    <row r="49" spans="2:10" x14ac:dyDescent="0.45">
      <c r="B49" s="81"/>
      <c r="C49" s="67">
        <f t="shared" si="0"/>
        <v>35</v>
      </c>
      <c r="D49" s="84" t="str">
        <f>IF(Table1[[#This Row],[Signature]]&lt;=$C$11,E48+1,"")</f>
        <v/>
      </c>
      <c r="E49" s="84" t="str">
        <f t="shared" si="3"/>
        <v/>
      </c>
      <c r="F49" s="67"/>
      <c r="G49" s="67"/>
      <c r="H49" s="67"/>
      <c r="I49" s="67"/>
      <c r="J49" s="80"/>
    </row>
    <row r="50" spans="2:10" x14ac:dyDescent="0.45">
      <c r="B50" s="81"/>
      <c r="C50" s="67">
        <f t="shared" si="0"/>
        <v>36</v>
      </c>
      <c r="D50" s="84" t="str">
        <f>IF(Table1[[#This Row],[Signature]]&lt;=$C$11,E49+1,"")</f>
        <v/>
      </c>
      <c r="E50" s="84" t="str">
        <f t="shared" si="3"/>
        <v/>
      </c>
      <c r="F50" s="67"/>
      <c r="G50" s="67"/>
      <c r="H50" s="67"/>
      <c r="I50" s="67"/>
      <c r="J50" s="80"/>
    </row>
    <row r="51" spans="2:10" x14ac:dyDescent="0.45">
      <c r="B51" s="81"/>
      <c r="C51" s="67">
        <f t="shared" si="0"/>
        <v>37</v>
      </c>
      <c r="D51" s="84" t="str">
        <f>IF(Table1[[#This Row],[Signature]]&lt;=$C$11,E50+1,"")</f>
        <v/>
      </c>
      <c r="E51" s="84" t="str">
        <f t="shared" si="3"/>
        <v/>
      </c>
      <c r="F51" s="67"/>
      <c r="G51" s="67"/>
      <c r="H51" s="67"/>
      <c r="I51" s="67"/>
      <c r="J51" s="80"/>
    </row>
    <row r="52" spans="2:10" x14ac:dyDescent="0.45">
      <c r="B52" s="81"/>
      <c r="C52" s="67">
        <f t="shared" si="0"/>
        <v>38</v>
      </c>
      <c r="D52" s="84" t="str">
        <f>IF(Table1[[#This Row],[Signature]]&lt;=$C$11,E51+1,"")</f>
        <v/>
      </c>
      <c r="E52" s="84" t="str">
        <f t="shared" si="3"/>
        <v/>
      </c>
      <c r="F52" s="67"/>
      <c r="G52" s="67"/>
      <c r="H52" s="67"/>
      <c r="I52" s="67"/>
      <c r="J52" s="80"/>
    </row>
    <row r="53" spans="2:10" x14ac:dyDescent="0.45">
      <c r="B53" s="81"/>
      <c r="C53" s="67">
        <f t="shared" si="0"/>
        <v>39</v>
      </c>
      <c r="D53" s="84" t="str">
        <f>IF(Table1[[#This Row],[Signature]]&lt;=$C$11,E52+1,"")</f>
        <v/>
      </c>
      <c r="E53" s="84" t="str">
        <f t="shared" si="3"/>
        <v/>
      </c>
      <c r="F53" s="67"/>
      <c r="G53" s="67"/>
      <c r="H53" s="67"/>
      <c r="I53" s="67"/>
      <c r="J53" s="80"/>
    </row>
    <row r="54" spans="2:10" x14ac:dyDescent="0.45">
      <c r="B54" s="81"/>
      <c r="C54" s="67">
        <f t="shared" si="0"/>
        <v>40</v>
      </c>
      <c r="D54" s="84" t="str">
        <f>IF(Table1[[#This Row],[Signature]]&lt;=$C$11,E53+1,"")</f>
        <v/>
      </c>
      <c r="E54" s="84" t="str">
        <f t="shared" si="3"/>
        <v/>
      </c>
      <c r="F54" s="67"/>
      <c r="G54" s="67"/>
      <c r="H54" s="67"/>
      <c r="I54" s="67"/>
      <c r="J54" s="80"/>
    </row>
    <row r="55" spans="2:10" x14ac:dyDescent="0.45">
      <c r="B55" s="81"/>
      <c r="C55" s="67">
        <f t="shared" si="0"/>
        <v>41</v>
      </c>
      <c r="D55" s="84" t="str">
        <f>IF(Table1[[#This Row],[Signature]]&lt;=$C$11,E54+1,"")</f>
        <v/>
      </c>
      <c r="E55" s="84" t="str">
        <f t="shared" ref="E55" si="4">IFERROR(D55+$C$10-1,"")</f>
        <v/>
      </c>
      <c r="F55" s="67"/>
      <c r="G55" s="67"/>
      <c r="H55" s="67"/>
      <c r="I55" s="67"/>
      <c r="J55" s="80"/>
    </row>
    <row r="56" spans="2:10" x14ac:dyDescent="0.45">
      <c r="B56" s="81"/>
      <c r="C56" s="67">
        <f t="shared" si="0"/>
        <v>42</v>
      </c>
      <c r="D56" s="84" t="str">
        <f>IF(Table1[[#This Row],[Signature]]&lt;=$C$11,E55+1,"")</f>
        <v/>
      </c>
      <c r="E56" s="84" t="str">
        <f t="shared" ref="E56:E64" si="5">IFERROR(D56+$C$10-1,"")</f>
        <v/>
      </c>
      <c r="F56" s="67"/>
      <c r="G56" s="67"/>
      <c r="H56" s="67"/>
      <c r="I56" s="67"/>
      <c r="J56" s="80"/>
    </row>
    <row r="57" spans="2:10" x14ac:dyDescent="0.45">
      <c r="B57" s="81"/>
      <c r="C57" s="67">
        <f t="shared" si="0"/>
        <v>43</v>
      </c>
      <c r="D57" s="84" t="str">
        <f>IF(Table1[[#This Row],[Signature]]&lt;=$C$11,E56+1,"")</f>
        <v/>
      </c>
      <c r="E57" s="84" t="str">
        <f t="shared" si="5"/>
        <v/>
      </c>
      <c r="F57" s="67"/>
      <c r="G57" s="67"/>
      <c r="H57" s="67"/>
      <c r="I57" s="67"/>
      <c r="J57" s="80"/>
    </row>
    <row r="58" spans="2:10" x14ac:dyDescent="0.45">
      <c r="B58" s="81"/>
      <c r="C58" s="67">
        <f t="shared" si="0"/>
        <v>44</v>
      </c>
      <c r="D58" s="84" t="str">
        <f>IF(Table1[[#This Row],[Signature]]&lt;=$C$11,E57+1,"")</f>
        <v/>
      </c>
      <c r="E58" s="84" t="str">
        <f t="shared" si="5"/>
        <v/>
      </c>
      <c r="F58" s="67"/>
      <c r="G58" s="67"/>
      <c r="H58" s="67"/>
      <c r="I58" s="67"/>
      <c r="J58" s="80"/>
    </row>
    <row r="59" spans="2:10" x14ac:dyDescent="0.45">
      <c r="B59" s="81"/>
      <c r="C59" s="67">
        <f t="shared" si="0"/>
        <v>45</v>
      </c>
      <c r="D59" s="84" t="str">
        <f>IF(Table1[[#This Row],[Signature]]&lt;=$C$11,E58+1,"")</f>
        <v/>
      </c>
      <c r="E59" s="84" t="str">
        <f t="shared" si="5"/>
        <v/>
      </c>
      <c r="F59" s="67"/>
      <c r="G59" s="67"/>
      <c r="H59" s="67"/>
      <c r="I59" s="67"/>
      <c r="J59" s="80"/>
    </row>
    <row r="60" spans="2:10" x14ac:dyDescent="0.45">
      <c r="B60" s="81"/>
      <c r="C60" s="67">
        <f t="shared" si="0"/>
        <v>46</v>
      </c>
      <c r="D60" s="84" t="str">
        <f>IF(Table1[[#This Row],[Signature]]&lt;=$C$11,E59+1,"")</f>
        <v/>
      </c>
      <c r="E60" s="84" t="str">
        <f t="shared" si="5"/>
        <v/>
      </c>
      <c r="F60" s="67"/>
      <c r="G60" s="67"/>
      <c r="H60" s="67"/>
      <c r="I60" s="67"/>
      <c r="J60" s="80"/>
    </row>
    <row r="61" spans="2:10" x14ac:dyDescent="0.45">
      <c r="B61" s="81"/>
      <c r="C61" s="67">
        <f t="shared" si="0"/>
        <v>47</v>
      </c>
      <c r="D61" s="84" t="str">
        <f>IF(Table1[[#This Row],[Signature]]&lt;=$C$11,E60+1,"")</f>
        <v/>
      </c>
      <c r="E61" s="84" t="str">
        <f t="shared" si="5"/>
        <v/>
      </c>
      <c r="F61" s="67"/>
      <c r="G61" s="67"/>
      <c r="H61" s="67"/>
      <c r="I61" s="67"/>
      <c r="J61" s="80"/>
    </row>
    <row r="62" spans="2:10" x14ac:dyDescent="0.45">
      <c r="B62" s="81"/>
      <c r="C62" s="67">
        <f t="shared" si="0"/>
        <v>48</v>
      </c>
      <c r="D62" s="84" t="str">
        <f>IF(Table1[[#This Row],[Signature]]&lt;=$C$11,E61+1,"")</f>
        <v/>
      </c>
      <c r="E62" s="84" t="str">
        <f t="shared" si="5"/>
        <v/>
      </c>
      <c r="F62" s="67"/>
      <c r="G62" s="67"/>
      <c r="H62" s="67"/>
      <c r="I62" s="67"/>
      <c r="J62" s="80"/>
    </row>
    <row r="63" spans="2:10" x14ac:dyDescent="0.45">
      <c r="B63" s="81"/>
      <c r="C63" s="67">
        <f t="shared" si="0"/>
        <v>49</v>
      </c>
      <c r="D63" s="84" t="str">
        <f>IF(Table1[[#This Row],[Signature]]&lt;=$C$11,E62+1,"")</f>
        <v/>
      </c>
      <c r="E63" s="84" t="str">
        <f t="shared" si="5"/>
        <v/>
      </c>
      <c r="F63" s="67"/>
      <c r="G63" s="67"/>
      <c r="H63" s="67"/>
      <c r="I63" s="67"/>
      <c r="J63" s="80"/>
    </row>
    <row r="64" spans="2:10" x14ac:dyDescent="0.45">
      <c r="B64" s="81"/>
      <c r="C64" s="67">
        <f t="shared" si="0"/>
        <v>50</v>
      </c>
      <c r="D64" s="84" t="str">
        <f>IF(Table1[[#This Row],[Signature]]&lt;=$C$11,E63+1,"")</f>
        <v/>
      </c>
      <c r="E64" s="84" t="str">
        <f t="shared" si="5"/>
        <v/>
      </c>
      <c r="F64" s="67"/>
      <c r="G64" s="67"/>
      <c r="H64" s="67"/>
      <c r="I64" s="67"/>
      <c r="J64" s="80"/>
    </row>
    <row r="65" spans="2:10" x14ac:dyDescent="0.45">
      <c r="B65" s="91"/>
      <c r="C65" s="92"/>
      <c r="D65" s="92"/>
      <c r="E65" s="92"/>
      <c r="F65" s="92"/>
      <c r="G65" s="92"/>
      <c r="H65" s="92"/>
      <c r="I65" s="92"/>
      <c r="J65" s="93"/>
    </row>
  </sheetData>
  <sheetProtection sheet="1" objects="1" scenarios="1" selectLockedCells="1"/>
  <mergeCells count="9">
    <mergeCell ref="G30:J30"/>
    <mergeCell ref="G34:J34"/>
    <mergeCell ref="G35:J35"/>
    <mergeCell ref="G27:J27"/>
    <mergeCell ref="B3:C3"/>
    <mergeCell ref="B2:J2"/>
    <mergeCell ref="D3:J3"/>
    <mergeCell ref="G14:J14"/>
    <mergeCell ref="G25:J25"/>
  </mergeCells>
  <conditionalFormatting sqref="D7">
    <cfRule type="containsText" dxfId="17" priority="3" operator="containsText" text="TRUE">
      <formula>NOT(ISERROR(SEARCH("TRUE",D7)))</formula>
    </cfRule>
    <cfRule type="containsText" dxfId="16" priority="5" operator="containsText" text="FALSE">
      <formula>NOT(ISERROR(SEARCH("FALSE",D7)))</formula>
    </cfRule>
  </conditionalFormatting>
  <conditionalFormatting sqref="D11:D12">
    <cfRule type="containsText" dxfId="15" priority="1" operator="containsText" text="TRUE">
      <formula>NOT(ISERROR(SEARCH("TRUE",D11)))</formula>
    </cfRule>
    <cfRule type="containsText" dxfId="14" priority="2" operator="containsText" text="FALSE">
      <formula>NOT(ISERROR(SEARCH("FALSE",D11)))</formula>
    </cfRule>
  </conditionalFormatting>
  <dataValidations count="2">
    <dataValidation type="list" allowBlank="1" showInputMessage="1" showErrorMessage="1" sqref="C9" xr:uid="{3A5A1D3C-5648-4E74-BF3B-1A524880AA3F}">
      <formula1>"4,6,8,10,16,20,32"</formula1>
    </dataValidation>
    <dataValidation type="whole" operator="greaterThanOrEqual" allowBlank="1" showInputMessage="1" showErrorMessage="1" errorTitle="Minimum Value" error="You must have at least 2 leading pages " promptTitle="Lead Padding (Even #'s Only)" prompt="If you don't use an even number (2,4,6,8...) then the first printed page will shift to the wrong side of the book." sqref="C5" xr:uid="{3C4EEDE4-5415-4B0A-9F38-4F6FE635B5BE}">
      <formula1>0</formula1>
    </dataValidation>
  </dataValidations>
  <hyperlinks>
    <hyperlink ref="G27" r:id="rId1" xr:uid="{1A8E8B87-8CFA-4CE6-B9A5-87F0BDC4170D}"/>
    <hyperlink ref="G35" location="'Signature Thickness'!A1" display="Estimate Signature Thickness" xr:uid="{55952079-4372-49D0-AB0A-9F62A82190E2}"/>
  </hyperlinks>
  <printOptions horizontalCentered="1"/>
  <pageMargins left="0.23622047244094491" right="0.23622047244094491" top="0.74803149606299213" bottom="0.74803149606299213" header="0.31496062992125984" footer="0.31496062992125984"/>
  <pageSetup scale="66" orientation="portrait" r:id="rId2"/>
  <headerFooter>
    <oddFooter>&amp;L&amp;"-,Italic"(c) CraftyManiac&amp;Crob@craftymaniac.com&amp;R&amp;D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ABBD-73DA-4FA5-ADC9-9663F2A3551C}">
  <sheetPr>
    <pageSetUpPr fitToPage="1"/>
  </sheetPr>
  <dimension ref="A1:W32"/>
  <sheetViews>
    <sheetView showGridLines="0" showRowColHeaders="0" workbookViewId="0">
      <selection activeCell="A20" sqref="A20"/>
    </sheetView>
  </sheetViews>
  <sheetFormatPr defaultRowHeight="14.25" x14ac:dyDescent="0.45"/>
  <cols>
    <col min="1" max="1" width="35.06640625" style="6" customWidth="1"/>
    <col min="2" max="2" width="2.53125" style="6" customWidth="1"/>
    <col min="3" max="5" width="18" style="8" customWidth="1"/>
    <col min="6" max="6" width="5.19921875" style="8" bestFit="1" customWidth="1"/>
    <col min="7" max="7" width="15.265625" style="8" bestFit="1" customWidth="1"/>
    <col min="8" max="8" width="6" style="8" bestFit="1" customWidth="1"/>
    <col min="9" max="9" width="5.53125" style="8" bestFit="1" customWidth="1"/>
    <col min="10" max="10" width="5.19921875" style="8" bestFit="1" customWidth="1"/>
    <col min="11" max="11" width="3.73046875" style="8" bestFit="1" customWidth="1"/>
    <col min="12" max="12" width="5" style="6" bestFit="1" customWidth="1"/>
    <col min="13" max="13" width="5.59765625" style="6" bestFit="1" customWidth="1"/>
    <col min="14" max="14" width="7.73046875" style="6" bestFit="1" customWidth="1"/>
    <col min="15" max="15" width="9.59765625" style="6" bestFit="1" customWidth="1"/>
    <col min="16" max="16" width="14.46484375" style="6" bestFit="1" customWidth="1"/>
    <col min="17" max="17" width="9.46484375" style="6" hidden="1" customWidth="1"/>
    <col min="18" max="18" width="12.73046875" style="6" hidden="1" customWidth="1"/>
    <col min="19" max="16384" width="9.06640625" style="6"/>
  </cols>
  <sheetData>
    <row r="1" spans="1:18" x14ac:dyDescent="0.45">
      <c r="C1" s="5" t="s">
        <v>83</v>
      </c>
      <c r="D1" s="5"/>
      <c r="E1" s="7" t="s">
        <v>84</v>
      </c>
    </row>
    <row r="2" spans="1:18" x14ac:dyDescent="0.45">
      <c r="C2" s="9">
        <f>Signatures!C7</f>
        <v>96</v>
      </c>
      <c r="D2" s="10"/>
      <c r="E2" s="4" t="s">
        <v>74</v>
      </c>
    </row>
    <row r="3" spans="1:18" ht="15.75" x14ac:dyDescent="0.5">
      <c r="D3" s="6"/>
      <c r="F3" s="6"/>
      <c r="G3" s="11"/>
      <c r="H3" s="12" t="s">
        <v>30</v>
      </c>
      <c r="I3" s="13" t="s">
        <v>23</v>
      </c>
      <c r="J3" s="14" t="s">
        <v>23</v>
      </c>
      <c r="K3" s="15" t="s">
        <v>30</v>
      </c>
      <c r="L3" s="16" t="s">
        <v>23</v>
      </c>
      <c r="M3" s="17" t="s">
        <v>23</v>
      </c>
      <c r="N3" s="18" t="s">
        <v>23</v>
      </c>
      <c r="O3" s="19" t="s">
        <v>30</v>
      </c>
      <c r="P3" s="20" t="s">
        <v>23</v>
      </c>
      <c r="Q3" s="21" t="s">
        <v>71</v>
      </c>
      <c r="R3" s="21"/>
    </row>
    <row r="4" spans="1:18" x14ac:dyDescent="0.45">
      <c r="C4" s="5" t="s">
        <v>70</v>
      </c>
      <c r="D4" s="5"/>
      <c r="E4" s="5"/>
      <c r="F4" s="6"/>
      <c r="G4" s="22"/>
      <c r="H4" s="23" t="s">
        <v>31</v>
      </c>
      <c r="I4" s="24" t="s">
        <v>33</v>
      </c>
      <c r="J4" s="25" t="s">
        <v>35</v>
      </c>
      <c r="K4" s="26" t="s">
        <v>36</v>
      </c>
      <c r="L4" s="27" t="s">
        <v>37</v>
      </c>
      <c r="M4" s="28" t="s">
        <v>38</v>
      </c>
      <c r="N4" s="29" t="s">
        <v>39</v>
      </c>
      <c r="O4" s="30" t="s">
        <v>41</v>
      </c>
      <c r="P4" s="31" t="s">
        <v>42</v>
      </c>
      <c r="Q4" s="32" t="s">
        <v>81</v>
      </c>
      <c r="R4" s="33" t="s">
        <v>82</v>
      </c>
    </row>
    <row r="5" spans="1:18" x14ac:dyDescent="0.45">
      <c r="C5" s="34" t="s">
        <v>29</v>
      </c>
      <c r="D5" s="34" t="s">
        <v>79</v>
      </c>
      <c r="E5" s="34" t="s">
        <v>80</v>
      </c>
      <c r="F5" s="6"/>
      <c r="G5" s="22"/>
      <c r="H5" s="35" t="s">
        <v>32</v>
      </c>
      <c r="I5" s="36" t="s">
        <v>34</v>
      </c>
      <c r="J5" s="25" t="s">
        <v>23</v>
      </c>
      <c r="K5" s="26" t="s">
        <v>30</v>
      </c>
      <c r="L5" s="27" t="s">
        <v>23</v>
      </c>
      <c r="M5" s="28" t="s">
        <v>23</v>
      </c>
      <c r="N5" s="29" t="s">
        <v>40</v>
      </c>
      <c r="O5" s="30" t="s">
        <v>30</v>
      </c>
      <c r="P5" s="31" t="s">
        <v>43</v>
      </c>
      <c r="Q5" s="37" t="s">
        <v>72</v>
      </c>
      <c r="R5" s="6">
        <v>0.25</v>
      </c>
    </row>
    <row r="6" spans="1:18" x14ac:dyDescent="0.45">
      <c r="C6" s="38">
        <f>$C$2*O6/2</f>
        <v>3.8879999999999999</v>
      </c>
      <c r="D6" s="1">
        <f>CONVERT(C6,"mm","in")</f>
        <v>0.15307086614173229</v>
      </c>
      <c r="E6" s="39">
        <f>MROUND(D6,VLOOKUP($E$2,$Q$5:$R$9,2,FALSE))</f>
        <v>0.125</v>
      </c>
      <c r="F6" s="6"/>
      <c r="G6" s="40" t="s">
        <v>69</v>
      </c>
      <c r="H6" s="41">
        <v>16</v>
      </c>
      <c r="I6" s="42">
        <v>40</v>
      </c>
      <c r="J6" s="43">
        <v>22</v>
      </c>
      <c r="K6" s="44">
        <v>37</v>
      </c>
      <c r="L6" s="45">
        <v>33</v>
      </c>
      <c r="M6" s="46">
        <v>3.2</v>
      </c>
      <c r="N6" s="47">
        <v>3.2000000000000002E-3</v>
      </c>
      <c r="O6" s="48">
        <v>8.1000000000000003E-2</v>
      </c>
      <c r="P6" s="49" t="s">
        <v>44</v>
      </c>
      <c r="Q6" s="37" t="s">
        <v>73</v>
      </c>
      <c r="R6" s="6">
        <v>0.125</v>
      </c>
    </row>
    <row r="7" spans="1:18" x14ac:dyDescent="0.45">
      <c r="C7" s="38">
        <f>$C$2*O7/2</f>
        <v>4.4160000000000004</v>
      </c>
      <c r="D7" s="1">
        <f t="shared" ref="D7:D30" si="0">CONVERT(C7,"mm","in")</f>
        <v>0.17385826771653545</v>
      </c>
      <c r="E7" s="39">
        <f>MROUND(D7,VLOOKUP($E$2,$Q$5:$R$9,2,FALSE))</f>
        <v>0.1875</v>
      </c>
      <c r="F7" s="6"/>
      <c r="G7" s="50"/>
      <c r="H7" s="51">
        <v>18</v>
      </c>
      <c r="I7" s="52">
        <v>45</v>
      </c>
      <c r="J7" s="53">
        <v>24</v>
      </c>
      <c r="K7" s="54">
        <v>41</v>
      </c>
      <c r="L7" s="55">
        <v>37</v>
      </c>
      <c r="M7" s="56">
        <v>3.6</v>
      </c>
      <c r="N7" s="57">
        <v>3.5999999999999999E-3</v>
      </c>
      <c r="O7" s="58">
        <v>9.1999999999999998E-2</v>
      </c>
      <c r="P7" s="59" t="s">
        <v>45</v>
      </c>
      <c r="Q7" s="37" t="s">
        <v>74</v>
      </c>
      <c r="R7" s="6">
        <v>6.25E-2</v>
      </c>
    </row>
    <row r="8" spans="1:18" x14ac:dyDescent="0.45">
      <c r="C8" s="38">
        <f>$C$2*O8/2</f>
        <v>4.6560000000000006</v>
      </c>
      <c r="D8" s="1">
        <f t="shared" si="0"/>
        <v>0.18330708661417328</v>
      </c>
      <c r="E8" s="39">
        <f>MROUND(D8,VLOOKUP($E$2,$Q$5:$R$9,2,FALSE))</f>
        <v>0.1875</v>
      </c>
      <c r="F8" s="6"/>
      <c r="G8" s="50"/>
      <c r="H8" s="60">
        <v>20</v>
      </c>
      <c r="I8" s="61">
        <v>50</v>
      </c>
      <c r="J8" s="53">
        <v>28</v>
      </c>
      <c r="K8" s="54">
        <v>46</v>
      </c>
      <c r="L8" s="55">
        <v>42</v>
      </c>
      <c r="M8" s="56">
        <v>3.8</v>
      </c>
      <c r="N8" s="57">
        <v>3.8E-3</v>
      </c>
      <c r="O8" s="58">
        <v>9.7000000000000003E-2</v>
      </c>
      <c r="P8" s="59" t="s">
        <v>46</v>
      </c>
      <c r="Q8" s="37" t="s">
        <v>75</v>
      </c>
      <c r="R8" s="6">
        <v>3.125E-2</v>
      </c>
    </row>
    <row r="9" spans="1:18" x14ac:dyDescent="0.45">
      <c r="C9" s="38">
        <f>$C$2*O9/2</f>
        <v>5.76</v>
      </c>
      <c r="D9" s="1">
        <f t="shared" si="0"/>
        <v>0.22677165354330708</v>
      </c>
      <c r="E9" s="39">
        <f>MROUND(D9,VLOOKUP($E$2,$Q$5:$R$9,2,FALSE))</f>
        <v>0.25</v>
      </c>
      <c r="F9" s="6"/>
      <c r="G9" s="50"/>
      <c r="H9" s="60">
        <v>24</v>
      </c>
      <c r="I9" s="61">
        <v>60</v>
      </c>
      <c r="J9" s="53">
        <v>33</v>
      </c>
      <c r="K9" s="54">
        <v>56</v>
      </c>
      <c r="L9" s="55">
        <v>50</v>
      </c>
      <c r="M9" s="56">
        <v>4.8</v>
      </c>
      <c r="N9" s="57">
        <v>4.7999999999999996E-3</v>
      </c>
      <c r="O9" s="58">
        <v>0.12</v>
      </c>
      <c r="P9" s="62" t="s">
        <v>47</v>
      </c>
      <c r="Q9" s="37" t="s">
        <v>76</v>
      </c>
      <c r="R9" s="6">
        <v>1.5625E-2</v>
      </c>
    </row>
    <row r="10" spans="1:18" x14ac:dyDescent="0.45">
      <c r="C10" s="38">
        <f>$C$2*O10/2</f>
        <v>7.0559999999999992</v>
      </c>
      <c r="D10" s="1">
        <f t="shared" si="0"/>
        <v>0.27779527559055112</v>
      </c>
      <c r="E10" s="39">
        <f>MROUND(D10,VLOOKUP($E$2,$Q$5:$R$9,2,FALSE))</f>
        <v>0.25</v>
      </c>
      <c r="F10" s="6"/>
      <c r="G10" s="50"/>
      <c r="H10" s="60">
        <v>28</v>
      </c>
      <c r="I10" s="61">
        <v>70</v>
      </c>
      <c r="J10" s="53">
        <v>39</v>
      </c>
      <c r="K10" s="54">
        <v>64</v>
      </c>
      <c r="L10" s="55">
        <v>58</v>
      </c>
      <c r="M10" s="56">
        <v>5.8</v>
      </c>
      <c r="N10" s="57">
        <v>5.7999999999999996E-3</v>
      </c>
      <c r="O10" s="58">
        <v>0.14699999999999999</v>
      </c>
      <c r="P10" s="59" t="s">
        <v>48</v>
      </c>
    </row>
    <row r="11" spans="1:18" x14ac:dyDescent="0.45">
      <c r="C11" s="38">
        <f>$C$2*O11/2</f>
        <v>7.2959999999999994</v>
      </c>
      <c r="D11" s="1">
        <f t="shared" si="0"/>
        <v>0.28724409448818899</v>
      </c>
      <c r="E11" s="39">
        <f>MROUND(D11,VLOOKUP($E$2,$Q$5:$R$9,2,FALSE))</f>
        <v>0.3125</v>
      </c>
      <c r="F11" s="6"/>
      <c r="G11" s="50"/>
      <c r="H11" s="51">
        <v>29</v>
      </c>
      <c r="I11" s="52">
        <v>73</v>
      </c>
      <c r="J11" s="63">
        <v>40</v>
      </c>
      <c r="K11" s="54">
        <v>62</v>
      </c>
      <c r="L11" s="55">
        <v>60</v>
      </c>
      <c r="M11" s="56">
        <v>6</v>
      </c>
      <c r="N11" s="57">
        <v>6.0000000000000001E-3</v>
      </c>
      <c r="O11" s="58">
        <v>0.152</v>
      </c>
      <c r="P11" s="59" t="s">
        <v>49</v>
      </c>
    </row>
    <row r="12" spans="1:18" x14ac:dyDescent="0.45">
      <c r="C12" s="38">
        <f>$C$2*O12/2</f>
        <v>7.4399999999999995</v>
      </c>
      <c r="D12" s="1">
        <f t="shared" si="0"/>
        <v>0.29291338582677168</v>
      </c>
      <c r="E12" s="39">
        <f>MROUND(D12,VLOOKUP($E$2,$Q$5:$R$9,2,FALSE))</f>
        <v>0.3125</v>
      </c>
      <c r="F12" s="6"/>
      <c r="G12" s="50"/>
      <c r="H12" s="51">
        <v>31</v>
      </c>
      <c r="I12" s="52">
        <v>81</v>
      </c>
      <c r="J12" s="53">
        <v>45</v>
      </c>
      <c r="K12" s="54">
        <v>73</v>
      </c>
      <c r="L12" s="55">
        <v>66</v>
      </c>
      <c r="M12" s="56">
        <v>6.1</v>
      </c>
      <c r="N12" s="57">
        <v>6.1000000000000004E-3</v>
      </c>
      <c r="O12" s="58">
        <v>0.155</v>
      </c>
      <c r="P12" s="59" t="s">
        <v>50</v>
      </c>
    </row>
    <row r="13" spans="1:18" x14ac:dyDescent="0.45">
      <c r="C13" s="38">
        <f>$C$2*O13/2</f>
        <v>7.4879999999999995</v>
      </c>
      <c r="D13" s="1">
        <f t="shared" si="0"/>
        <v>0.29480314960629922</v>
      </c>
      <c r="E13" s="39">
        <f>MROUND(D13,VLOOKUP($E$2,$Q$5:$R$9,2,FALSE))</f>
        <v>0.3125</v>
      </c>
      <c r="F13" s="6"/>
      <c r="G13" s="50"/>
      <c r="H13" s="51">
        <v>32</v>
      </c>
      <c r="I13" s="52">
        <v>85</v>
      </c>
      <c r="J13" s="53">
        <v>45</v>
      </c>
      <c r="K13" s="54">
        <v>74</v>
      </c>
      <c r="L13" s="55">
        <v>67</v>
      </c>
      <c r="M13" s="56">
        <v>6.15</v>
      </c>
      <c r="N13" s="57">
        <v>6.1500000000000001E-3</v>
      </c>
      <c r="O13" s="58">
        <v>0.156</v>
      </c>
      <c r="P13" s="59" t="s">
        <v>51</v>
      </c>
    </row>
    <row r="14" spans="1:18" x14ac:dyDescent="0.45">
      <c r="C14" s="38">
        <f>$C$2*O14/2</f>
        <v>7.5359999999999996</v>
      </c>
      <c r="D14" s="1">
        <f t="shared" si="0"/>
        <v>0.29669291338582682</v>
      </c>
      <c r="E14" s="39">
        <f>MROUND(D14,VLOOKUP($E$2,$Q$5:$R$9,2,FALSE))</f>
        <v>0.3125</v>
      </c>
      <c r="F14" s="6"/>
      <c r="G14" s="50"/>
      <c r="H14" s="51">
        <v>35</v>
      </c>
      <c r="I14" s="52">
        <v>90</v>
      </c>
      <c r="J14" s="53">
        <v>48</v>
      </c>
      <c r="K14" s="54">
        <v>80</v>
      </c>
      <c r="L14" s="55">
        <v>74</v>
      </c>
      <c r="M14" s="56">
        <v>6.2</v>
      </c>
      <c r="N14" s="57">
        <v>6.1999999999999998E-3</v>
      </c>
      <c r="O14" s="58">
        <v>0.157</v>
      </c>
      <c r="P14" s="62" t="s">
        <v>52</v>
      </c>
    </row>
    <row r="15" spans="1:18" x14ac:dyDescent="0.45">
      <c r="A15" s="64" t="s">
        <v>86</v>
      </c>
      <c r="B15" s="65"/>
      <c r="C15" s="38">
        <f>$C$2*O15/2</f>
        <v>8.3039999999999985</v>
      </c>
      <c r="D15" s="1">
        <f t="shared" si="0"/>
        <v>0.32692913385826766</v>
      </c>
      <c r="E15" s="39">
        <f>MROUND(D15,VLOOKUP($E$2,$Q$5:$R$9,2,FALSE))</f>
        <v>0.3125</v>
      </c>
      <c r="F15" s="6"/>
      <c r="G15" s="50"/>
      <c r="H15" s="51">
        <v>36</v>
      </c>
      <c r="I15" s="52">
        <v>90</v>
      </c>
      <c r="J15" s="63">
        <v>50</v>
      </c>
      <c r="K15" s="54">
        <v>82</v>
      </c>
      <c r="L15" s="55">
        <v>75</v>
      </c>
      <c r="M15" s="56">
        <v>6.8</v>
      </c>
      <c r="N15" s="57">
        <v>6.7999999999999996E-3</v>
      </c>
      <c r="O15" s="58">
        <v>0.17299999999999999</v>
      </c>
      <c r="P15" s="59" t="s">
        <v>53</v>
      </c>
    </row>
    <row r="16" spans="1:18" x14ac:dyDescent="0.45">
      <c r="A16" s="66" t="s">
        <v>90</v>
      </c>
      <c r="B16" s="67"/>
      <c r="C16" s="38">
        <f>$C$2*O16/2</f>
        <v>8.7839999999999989</v>
      </c>
      <c r="D16" s="1">
        <f t="shared" si="0"/>
        <v>0.34582677165354325</v>
      </c>
      <c r="E16" s="39">
        <f>MROUND(D16,VLOOKUP($E$2,$Q$5:$R$9,2,FALSE))</f>
        <v>0.375</v>
      </c>
      <c r="F16" s="6"/>
      <c r="G16" s="50"/>
      <c r="H16" s="51">
        <v>39</v>
      </c>
      <c r="I16" s="52">
        <v>100</v>
      </c>
      <c r="J16" s="53">
        <v>54</v>
      </c>
      <c r="K16" s="54">
        <v>90</v>
      </c>
      <c r="L16" s="55">
        <v>81</v>
      </c>
      <c r="M16" s="56">
        <v>7.2</v>
      </c>
      <c r="N16" s="57">
        <v>7.1999999999999998E-3</v>
      </c>
      <c r="O16" s="58">
        <v>0.183</v>
      </c>
      <c r="P16" s="59" t="s">
        <v>54</v>
      </c>
    </row>
    <row r="17" spans="1:23" x14ac:dyDescent="0.45">
      <c r="A17" s="68" t="s">
        <v>91</v>
      </c>
      <c r="C17" s="38">
        <f>$C$2*O17/2</f>
        <v>8.879999999999999</v>
      </c>
      <c r="D17" s="1">
        <f t="shared" si="0"/>
        <v>0.34960629921259834</v>
      </c>
      <c r="E17" s="39">
        <f>MROUND(D17,VLOOKUP($E$2,$Q$5:$R$9,2,FALSE))</f>
        <v>0.375</v>
      </c>
      <c r="F17" s="6"/>
      <c r="G17" s="50"/>
      <c r="H17" s="51">
        <v>40</v>
      </c>
      <c r="I17" s="52">
        <v>100</v>
      </c>
      <c r="J17" s="53">
        <v>56</v>
      </c>
      <c r="K17" s="54">
        <v>93</v>
      </c>
      <c r="L17" s="55">
        <v>83</v>
      </c>
      <c r="M17" s="56">
        <v>7.3</v>
      </c>
      <c r="N17" s="57">
        <v>7.3000000000000001E-3</v>
      </c>
      <c r="O17" s="58">
        <v>0.185</v>
      </c>
      <c r="P17" s="59" t="s">
        <v>55</v>
      </c>
    </row>
    <row r="18" spans="1:23" x14ac:dyDescent="0.45">
      <c r="C18" s="38">
        <f>$C$2*O18/2</f>
        <v>9.0240000000000009</v>
      </c>
      <c r="D18" s="1">
        <f t="shared" si="0"/>
        <v>0.35527559055118119</v>
      </c>
      <c r="E18" s="39">
        <f>MROUND(D18,VLOOKUP($E$2,$Q$5:$R$9,2,FALSE))</f>
        <v>0.375</v>
      </c>
      <c r="F18" s="6"/>
      <c r="G18" s="50"/>
      <c r="H18" s="51">
        <v>43</v>
      </c>
      <c r="I18" s="52">
        <v>110</v>
      </c>
      <c r="J18" s="63">
        <v>60</v>
      </c>
      <c r="K18" s="69">
        <v>100</v>
      </c>
      <c r="L18" s="70">
        <v>90</v>
      </c>
      <c r="M18" s="71">
        <v>7.4</v>
      </c>
      <c r="N18" s="57">
        <v>7.4000000000000003E-3</v>
      </c>
      <c r="O18" s="58">
        <v>0.188</v>
      </c>
      <c r="P18" s="59" t="s">
        <v>56</v>
      </c>
    </row>
    <row r="19" spans="1:23" x14ac:dyDescent="0.45">
      <c r="A19" s="64" t="s">
        <v>92</v>
      </c>
      <c r="C19" s="38">
        <f>$C$2*O19/2</f>
        <v>9.2639999999999993</v>
      </c>
      <c r="D19" s="1">
        <f t="shared" si="0"/>
        <v>0.3647244094488189</v>
      </c>
      <c r="E19" s="39">
        <f>MROUND(D19,VLOOKUP($E$2,$Q$5:$R$9,2,FALSE))</f>
        <v>0.375</v>
      </c>
      <c r="F19" s="6"/>
      <c r="G19" s="50"/>
      <c r="H19" s="51">
        <v>44</v>
      </c>
      <c r="I19" s="52">
        <v>110</v>
      </c>
      <c r="J19" s="53">
        <v>61</v>
      </c>
      <c r="K19" s="54">
        <v>102</v>
      </c>
      <c r="L19" s="55">
        <v>92</v>
      </c>
      <c r="M19" s="56">
        <v>7.6</v>
      </c>
      <c r="N19" s="57">
        <v>7.6E-3</v>
      </c>
      <c r="O19" s="58">
        <v>0.193</v>
      </c>
      <c r="P19" s="62" t="s">
        <v>57</v>
      </c>
    </row>
    <row r="20" spans="1:23" x14ac:dyDescent="0.45">
      <c r="A20" s="98" t="s">
        <v>93</v>
      </c>
      <c r="C20" s="38">
        <f>$C$2*O20/2</f>
        <v>9.5040000000000013</v>
      </c>
      <c r="D20" s="1">
        <f t="shared" si="0"/>
        <v>0.37417322834645678</v>
      </c>
      <c r="E20" s="39">
        <f>MROUND(D20,VLOOKUP($E$2,$Q$5:$R$9,2,FALSE))</f>
        <v>0.375</v>
      </c>
      <c r="F20" s="6"/>
      <c r="G20" s="50"/>
      <c r="H20" s="51">
        <v>47</v>
      </c>
      <c r="I20" s="52">
        <v>120</v>
      </c>
      <c r="J20" s="63">
        <v>65</v>
      </c>
      <c r="K20" s="54">
        <v>108</v>
      </c>
      <c r="L20" s="55">
        <v>97</v>
      </c>
      <c r="M20" s="56">
        <v>8</v>
      </c>
      <c r="N20" s="57">
        <v>7.7999999999999996E-3</v>
      </c>
      <c r="O20" s="58">
        <v>0.19800000000000001</v>
      </c>
      <c r="P20" s="59" t="s">
        <v>58</v>
      </c>
    </row>
    <row r="21" spans="1:23" x14ac:dyDescent="0.45">
      <c r="C21" s="38">
        <f>$C$2*O21/2</f>
        <v>10.368</v>
      </c>
      <c r="D21" s="1">
        <f t="shared" si="0"/>
        <v>0.40818897637795276</v>
      </c>
      <c r="E21" s="39">
        <f>MROUND(D21,VLOOKUP($E$2,$Q$5:$R$9,2,FALSE))</f>
        <v>0.4375</v>
      </c>
      <c r="F21" s="6"/>
      <c r="G21" s="50"/>
      <c r="H21" s="51">
        <v>53</v>
      </c>
      <c r="I21" s="52">
        <v>135</v>
      </c>
      <c r="J21" s="53">
        <v>74</v>
      </c>
      <c r="K21" s="54">
        <v>122</v>
      </c>
      <c r="L21" s="70">
        <v>110</v>
      </c>
      <c r="M21" s="56">
        <v>9</v>
      </c>
      <c r="N21" s="57">
        <v>8.5000000000000006E-3</v>
      </c>
      <c r="O21" s="58">
        <v>0.216</v>
      </c>
      <c r="P21" s="59" t="s">
        <v>59</v>
      </c>
    </row>
    <row r="22" spans="1:23" x14ac:dyDescent="0.45">
      <c r="C22" s="38">
        <f>$C$2*O22/2</f>
        <v>10.992000000000001</v>
      </c>
      <c r="D22" s="1">
        <f t="shared" si="0"/>
        <v>0.43275590551181109</v>
      </c>
      <c r="E22" s="39">
        <f>MROUND(D22,VLOOKUP($E$2,$Q$5:$R$9,2,FALSE))</f>
        <v>0.4375</v>
      </c>
      <c r="F22" s="6"/>
      <c r="G22" s="50"/>
      <c r="H22" s="51">
        <v>54</v>
      </c>
      <c r="I22" s="52">
        <v>137</v>
      </c>
      <c r="J22" s="53">
        <v>75</v>
      </c>
      <c r="K22" s="69">
        <v>125</v>
      </c>
      <c r="L22" s="55">
        <v>113</v>
      </c>
      <c r="M22" s="71">
        <v>9</v>
      </c>
      <c r="N22" s="57">
        <v>8.9999999999999993E-3</v>
      </c>
      <c r="O22" s="58">
        <v>0.22900000000000001</v>
      </c>
      <c r="P22" s="62" t="s">
        <v>60</v>
      </c>
      <c r="U22" s="65"/>
      <c r="V22" s="65"/>
      <c r="W22" s="65"/>
    </row>
    <row r="23" spans="1:23" x14ac:dyDescent="0.45">
      <c r="C23" s="38">
        <f>$C$2*O23/2</f>
        <v>11.232000000000001</v>
      </c>
      <c r="D23" s="1">
        <f t="shared" si="0"/>
        <v>0.44220472440944891</v>
      </c>
      <c r="E23" s="39">
        <f>MROUND(D23,VLOOKUP($E$2,$Q$5:$R$9,2,FALSE))</f>
        <v>0.4375</v>
      </c>
      <c r="F23" s="6"/>
      <c r="G23" s="50"/>
      <c r="H23" s="51">
        <v>58</v>
      </c>
      <c r="I23" s="52">
        <v>146</v>
      </c>
      <c r="J23" s="63">
        <v>80</v>
      </c>
      <c r="K23" s="69">
        <v>134</v>
      </c>
      <c r="L23" s="55">
        <v>120</v>
      </c>
      <c r="M23" s="56">
        <v>9.5</v>
      </c>
      <c r="N23" s="57">
        <v>9.1999999999999998E-3</v>
      </c>
      <c r="O23" s="58">
        <v>0.23400000000000001</v>
      </c>
      <c r="P23" s="59" t="s">
        <v>61</v>
      </c>
      <c r="U23" s="67"/>
      <c r="V23" s="67"/>
      <c r="W23" s="67"/>
    </row>
    <row r="24" spans="1:23" x14ac:dyDescent="0.45">
      <c r="C24" s="38">
        <f>$C$2*O24/2</f>
        <v>11.568</v>
      </c>
      <c r="D24" s="1">
        <f t="shared" si="0"/>
        <v>0.45543307086614176</v>
      </c>
      <c r="E24" s="39">
        <f>MROUND(D24,VLOOKUP($E$2,$Q$5:$R$9,2,FALSE))</f>
        <v>0.4375</v>
      </c>
      <c r="F24" s="6"/>
      <c r="G24" s="50"/>
      <c r="H24" s="51">
        <v>65</v>
      </c>
      <c r="I24" s="52">
        <v>165</v>
      </c>
      <c r="J24" s="63">
        <v>90</v>
      </c>
      <c r="K24" s="69">
        <v>150</v>
      </c>
      <c r="L24" s="55">
        <v>135</v>
      </c>
      <c r="M24" s="71">
        <v>10</v>
      </c>
      <c r="N24" s="57">
        <v>9.4999999999999998E-3</v>
      </c>
      <c r="O24" s="58">
        <v>0.24099999999999999</v>
      </c>
      <c r="P24" s="59" t="s">
        <v>62</v>
      </c>
    </row>
    <row r="25" spans="1:23" x14ac:dyDescent="0.45">
      <c r="C25" s="38">
        <f>$C$2*O25/2</f>
        <v>12</v>
      </c>
      <c r="D25" s="1">
        <f t="shared" si="0"/>
        <v>0.47244094488188981</v>
      </c>
      <c r="E25" s="39">
        <f>MROUND(D25,VLOOKUP($E$2,$Q$5:$R$9,2,FALSE))</f>
        <v>0.5</v>
      </c>
      <c r="F25" s="6"/>
      <c r="G25" s="50"/>
      <c r="H25" s="51">
        <v>67</v>
      </c>
      <c r="I25" s="52">
        <v>170</v>
      </c>
      <c r="J25" s="53">
        <v>93</v>
      </c>
      <c r="K25" s="54">
        <v>156</v>
      </c>
      <c r="L25" s="70">
        <v>140</v>
      </c>
      <c r="M25" s="56">
        <v>10.5</v>
      </c>
      <c r="N25" s="57">
        <v>0.01</v>
      </c>
      <c r="O25" s="58">
        <v>0.25</v>
      </c>
      <c r="P25" s="59" t="s">
        <v>63</v>
      </c>
    </row>
    <row r="26" spans="1:23" x14ac:dyDescent="0.45">
      <c r="C26" s="38">
        <f>$C$2*O26/2</f>
        <v>13.872</v>
      </c>
      <c r="D26" s="1">
        <f t="shared" si="0"/>
        <v>0.54614173228346452</v>
      </c>
      <c r="E26" s="39">
        <f>MROUND(D26,VLOOKUP($E$2,$Q$5:$R$9,2,FALSE))</f>
        <v>0.5625</v>
      </c>
      <c r="F26" s="6"/>
      <c r="G26" s="50"/>
      <c r="H26" s="51">
        <v>72</v>
      </c>
      <c r="I26" s="52">
        <v>183</v>
      </c>
      <c r="J26" s="63">
        <v>100</v>
      </c>
      <c r="K26" s="69">
        <v>166</v>
      </c>
      <c r="L26" s="55">
        <v>150</v>
      </c>
      <c r="M26" s="56">
        <v>11</v>
      </c>
      <c r="N26" s="57">
        <v>1.0999999999999999E-2</v>
      </c>
      <c r="O26" s="58">
        <v>0.28899999999999998</v>
      </c>
      <c r="P26" s="59" t="s">
        <v>64</v>
      </c>
    </row>
    <row r="27" spans="1:23" x14ac:dyDescent="0.45">
      <c r="C27" s="38">
        <f>$C$2*O27/2</f>
        <v>15.84</v>
      </c>
      <c r="D27" s="1">
        <f t="shared" si="0"/>
        <v>0.62362204724409442</v>
      </c>
      <c r="E27" s="39">
        <f>MROUND(D27,VLOOKUP($E$2,$Q$5:$R$9,2,FALSE))</f>
        <v>0.625</v>
      </c>
      <c r="F27" s="6"/>
      <c r="G27" s="50"/>
      <c r="H27" s="51">
        <v>76</v>
      </c>
      <c r="I27" s="52">
        <v>192</v>
      </c>
      <c r="J27" s="53">
        <v>105</v>
      </c>
      <c r="K27" s="69">
        <v>175</v>
      </c>
      <c r="L27" s="55">
        <v>158</v>
      </c>
      <c r="M27" s="71">
        <v>13</v>
      </c>
      <c r="N27" s="57">
        <v>1.2999999999999999E-2</v>
      </c>
      <c r="O27" s="58">
        <v>0.33</v>
      </c>
      <c r="P27" s="59" t="s">
        <v>65</v>
      </c>
    </row>
    <row r="28" spans="1:23" x14ac:dyDescent="0.45">
      <c r="C28" s="38">
        <f>$C$2*O28/2</f>
        <v>17.088000000000001</v>
      </c>
      <c r="D28" s="1">
        <f t="shared" si="0"/>
        <v>0.67275590551181108</v>
      </c>
      <c r="E28" s="39">
        <f>MROUND(D28,VLOOKUP($E$2,$Q$5:$R$9,2,FALSE))</f>
        <v>0.6875</v>
      </c>
      <c r="F28" s="6"/>
      <c r="G28" s="50"/>
      <c r="H28" s="51">
        <v>82</v>
      </c>
      <c r="I28" s="52">
        <v>208</v>
      </c>
      <c r="J28" s="53">
        <v>114</v>
      </c>
      <c r="K28" s="54">
        <v>189</v>
      </c>
      <c r="L28" s="70">
        <v>170</v>
      </c>
      <c r="M28" s="56">
        <v>14</v>
      </c>
      <c r="N28" s="57">
        <v>1.4E-2</v>
      </c>
      <c r="O28" s="58">
        <v>0.35599999999999998</v>
      </c>
      <c r="P28" s="59" t="s">
        <v>66</v>
      </c>
    </row>
    <row r="29" spans="1:23" x14ac:dyDescent="0.45">
      <c r="C29" s="38">
        <f>$C$2*O29/2</f>
        <v>18.240000000000002</v>
      </c>
      <c r="D29" s="1">
        <f t="shared" si="0"/>
        <v>0.71811023622047254</v>
      </c>
      <c r="E29" s="39">
        <f>MROUND(D29,VLOOKUP($E$2,$Q$5:$R$9,2,FALSE))</f>
        <v>0.6875</v>
      </c>
      <c r="F29" s="6"/>
      <c r="G29" s="50"/>
      <c r="H29" s="51">
        <v>87</v>
      </c>
      <c r="I29" s="52">
        <v>220</v>
      </c>
      <c r="J29" s="53">
        <v>120</v>
      </c>
      <c r="K29" s="54">
        <v>200</v>
      </c>
      <c r="L29" s="70">
        <v>180</v>
      </c>
      <c r="M29" s="71">
        <v>15</v>
      </c>
      <c r="N29" s="57">
        <v>1.4999999999999999E-2</v>
      </c>
      <c r="O29" s="58">
        <v>0.38</v>
      </c>
      <c r="P29" s="59" t="s">
        <v>67</v>
      </c>
    </row>
    <row r="30" spans="1:23" x14ac:dyDescent="0.45">
      <c r="C30" s="38">
        <f>$C$2*O30/2</f>
        <v>21.36</v>
      </c>
      <c r="D30" s="1">
        <f t="shared" si="0"/>
        <v>0.8409448818897638</v>
      </c>
      <c r="E30" s="39">
        <f>MROUND(D30,VLOOKUP($E$2,$Q$5:$R$9,2,FALSE))</f>
        <v>0.8125</v>
      </c>
      <c r="F30" s="6"/>
      <c r="G30" s="50"/>
      <c r="H30" s="51">
        <v>105</v>
      </c>
      <c r="I30" s="52">
        <v>267</v>
      </c>
      <c r="J30" s="53">
        <v>146</v>
      </c>
      <c r="K30" s="54">
        <v>244</v>
      </c>
      <c r="L30" s="70">
        <v>220</v>
      </c>
      <c r="M30" s="56">
        <v>18</v>
      </c>
      <c r="N30" s="57">
        <v>1.7500000000000002E-2</v>
      </c>
      <c r="O30" s="58">
        <v>0.44500000000000001</v>
      </c>
      <c r="P30" s="59" t="s">
        <v>68</v>
      </c>
    </row>
    <row r="32" spans="1:23" x14ac:dyDescent="0.45">
      <c r="G32" s="34" t="s">
        <v>78</v>
      </c>
      <c r="H32" s="99" t="s">
        <v>77</v>
      </c>
      <c r="I32" s="99"/>
      <c r="J32" s="99"/>
      <c r="K32" s="99"/>
      <c r="L32" s="99"/>
      <c r="M32" s="99"/>
    </row>
  </sheetData>
  <sheetProtection sheet="1" objects="1" scenarios="1" selectLockedCells="1"/>
  <mergeCells count="6">
    <mergeCell ref="C1:D1"/>
    <mergeCell ref="C2:D2"/>
    <mergeCell ref="H32:M32"/>
    <mergeCell ref="C4:E4"/>
    <mergeCell ref="Q3:R3"/>
    <mergeCell ref="G3:G5"/>
  </mergeCells>
  <dataValidations count="1">
    <dataValidation type="list" allowBlank="1" sqref="E2" xr:uid="{8DB2D59D-CB8F-4C89-A6D0-B02BDBFF47E1}">
      <formula1>$Q$5:$Q$9</formula1>
    </dataValidation>
  </dataValidations>
  <hyperlinks>
    <hyperlink ref="H32" r:id="rId1" xr:uid="{EA4B9857-CB25-4422-8E7E-5EFBEDB7E5FF}"/>
    <hyperlink ref="A20" location="Signatures!A1" display="Signature Estimator" xr:uid="{C89F4D3F-19FE-42D2-A385-151FF43BBCBE}"/>
  </hyperlinks>
  <printOptions horizontalCentered="1"/>
  <pageMargins left="0.23622047244094491" right="0.23622047244094491" top="0.74803149606299213" bottom="0.74803149606299213" header="0.31496062992125984" footer="0.31496062992125984"/>
  <pageSetup scale="58" orientation="portrait" r:id="rId2"/>
  <headerFooter>
    <oddFooter>&amp;L&amp;"-,Italic"(c) CraftyManiac&amp;Crob@craftymaniac.com&amp;R&amp;D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Signatures</vt:lpstr>
      <vt:lpstr>Signature Thickness</vt:lpstr>
      <vt:lpstr>'Signature Thickness'!chart</vt:lpstr>
      <vt:lpstr>'Signature Thickness'!Print_Area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Russell</dc:creator>
  <cp:lastModifiedBy>Rob Russell</cp:lastModifiedBy>
  <cp:lastPrinted>2022-01-30T17:48:05Z</cp:lastPrinted>
  <dcterms:created xsi:type="dcterms:W3CDTF">2022-01-23T15:54:25Z</dcterms:created>
  <dcterms:modified xsi:type="dcterms:W3CDTF">2022-01-30T23:11:57Z</dcterms:modified>
</cp:coreProperties>
</file>